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05" yWindow="-105" windowWidth="23250" windowHeight="12570" activeTab="1"/>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07" i="2"/>
  <c r="G206"/>
  <c r="H206" l="1"/>
  <c r="F26" i="1"/>
  <c r="F25" l="1"/>
  <c r="G103"/>
  <c r="F103"/>
  <c r="G101"/>
  <c r="G100" s="1"/>
  <c r="G99" s="1"/>
  <c r="F101"/>
  <c r="F100" s="1"/>
  <c r="G97"/>
  <c r="F97"/>
  <c r="G94"/>
  <c r="G93" s="1"/>
  <c r="F94"/>
  <c r="F93" s="1"/>
  <c r="G91"/>
  <c r="G90" s="1"/>
  <c r="F91"/>
  <c r="F90"/>
  <c r="G81"/>
  <c r="G67" s="1"/>
  <c r="G66" s="1"/>
  <c r="F81"/>
  <c r="G68"/>
  <c r="F68"/>
  <c r="G64"/>
  <c r="F64"/>
  <c r="G60"/>
  <c r="G59" s="1"/>
  <c r="F60"/>
  <c r="G57"/>
  <c r="F57"/>
  <c r="G55"/>
  <c r="G54" s="1"/>
  <c r="F55"/>
  <c r="F54" s="1"/>
  <c r="G30"/>
  <c r="F30"/>
  <c r="F29" s="1"/>
  <c r="G29"/>
  <c r="G25"/>
  <c r="G18"/>
  <c r="F18"/>
  <c r="G11"/>
  <c r="F11"/>
  <c r="D96" i="2"/>
  <c r="D63"/>
  <c r="G53" i="1" l="1"/>
  <c r="F17"/>
  <c r="F16" s="1"/>
  <c r="G96"/>
  <c r="F99"/>
  <c r="G17"/>
  <c r="F59"/>
  <c r="F67"/>
  <c r="H147" i="2"/>
  <c r="F66" i="1" l="1"/>
  <c r="F53"/>
  <c r="F10" s="1"/>
  <c r="G16"/>
  <c r="F96"/>
  <c r="E103"/>
  <c r="D103"/>
  <c r="C103"/>
  <c r="E101"/>
  <c r="E100" s="1"/>
  <c r="E99" s="1"/>
  <c r="D101"/>
  <c r="D100" s="1"/>
  <c r="D99" s="1"/>
  <c r="C101"/>
  <c r="C100" s="1"/>
  <c r="C99" s="1"/>
  <c r="E97"/>
  <c r="D97"/>
  <c r="C97"/>
  <c r="E94"/>
  <c r="D94"/>
  <c r="D93" s="1"/>
  <c r="C94"/>
  <c r="C93" s="1"/>
  <c r="E93"/>
  <c r="E91"/>
  <c r="E90" s="1"/>
  <c r="D91"/>
  <c r="D90" s="1"/>
  <c r="C91"/>
  <c r="C90" s="1"/>
  <c r="E81"/>
  <c r="D81"/>
  <c r="C81"/>
  <c r="E68"/>
  <c r="D68"/>
  <c r="C68"/>
  <c r="E64"/>
  <c r="D64"/>
  <c r="C64"/>
  <c r="E60"/>
  <c r="D60"/>
  <c r="C60"/>
  <c r="E57"/>
  <c r="D57"/>
  <c r="C57"/>
  <c r="E55"/>
  <c r="D55"/>
  <c r="C55"/>
  <c r="E30"/>
  <c r="E29" s="1"/>
  <c r="D30"/>
  <c r="D29" s="1"/>
  <c r="C30"/>
  <c r="C29" s="1"/>
  <c r="E25"/>
  <c r="D25"/>
  <c r="C25"/>
  <c r="E18"/>
  <c r="D18"/>
  <c r="C18"/>
  <c r="E11"/>
  <c r="D11"/>
  <c r="C11"/>
  <c r="G10" l="1"/>
  <c r="E54"/>
  <c r="C59"/>
  <c r="C96"/>
  <c r="C17"/>
  <c r="C16" s="1"/>
  <c r="C67"/>
  <c r="C66" s="1"/>
  <c r="F9"/>
  <c r="E67"/>
  <c r="E66" s="1"/>
  <c r="D54"/>
  <c r="D67"/>
  <c r="D66" s="1"/>
  <c r="E17"/>
  <c r="E16" s="1"/>
  <c r="D17"/>
  <c r="D16" s="1"/>
  <c r="D59"/>
  <c r="E96"/>
  <c r="C54"/>
  <c r="C53" s="1"/>
  <c r="C10" s="1"/>
  <c r="C9" s="1"/>
  <c r="E59"/>
  <c r="E53" s="1"/>
  <c r="D96"/>
  <c r="G9" l="1"/>
  <c r="D53"/>
  <c r="D10" s="1"/>
  <c r="D9" s="1"/>
  <c r="E10"/>
  <c r="E9" s="1"/>
  <c r="H140" i="2" l="1"/>
  <c r="G140"/>
  <c r="H226" l="1"/>
  <c r="H225" s="1"/>
  <c r="H224" s="1"/>
  <c r="H223" s="1"/>
  <c r="G226"/>
  <c r="F226"/>
  <c r="F225" s="1"/>
  <c r="F224" s="1"/>
  <c r="F223" s="1"/>
  <c r="E226"/>
  <c r="E225" s="1"/>
  <c r="E224" s="1"/>
  <c r="E223" s="1"/>
  <c r="D226"/>
  <c r="D225" s="1"/>
  <c r="D224" s="1"/>
  <c r="D223" s="1"/>
  <c r="C226"/>
  <c r="C225" s="1"/>
  <c r="C224" s="1"/>
  <c r="C223" s="1"/>
  <c r="H214"/>
  <c r="G214"/>
  <c r="F214"/>
  <c r="E214"/>
  <c r="D214"/>
  <c r="C214"/>
  <c r="H210"/>
  <c r="G210"/>
  <c r="F210"/>
  <c r="E210"/>
  <c r="D210"/>
  <c r="C210"/>
  <c r="H205"/>
  <c r="G205"/>
  <c r="F205"/>
  <c r="E205"/>
  <c r="D205"/>
  <c r="C205"/>
  <c r="H204"/>
  <c r="G204"/>
  <c r="F204"/>
  <c r="F203" s="1"/>
  <c r="F202" s="1"/>
  <c r="E204"/>
  <c r="E203" s="1"/>
  <c r="E202" s="1"/>
  <c r="D204"/>
  <c r="D203" s="1"/>
  <c r="D202" s="1"/>
  <c r="C204"/>
  <c r="C203" s="1"/>
  <c r="C202" s="1"/>
  <c r="H197"/>
  <c r="G197"/>
  <c r="F197"/>
  <c r="E197"/>
  <c r="D197"/>
  <c r="C197"/>
  <c r="H192"/>
  <c r="H188" s="1"/>
  <c r="G192"/>
  <c r="F192"/>
  <c r="F188" s="1"/>
  <c r="E192"/>
  <c r="E188" s="1"/>
  <c r="D192"/>
  <c r="D188" s="1"/>
  <c r="C192"/>
  <c r="C188" s="1"/>
  <c r="H185"/>
  <c r="H20" s="1"/>
  <c r="G185"/>
  <c r="F185"/>
  <c r="F20" s="1"/>
  <c r="E185"/>
  <c r="E20" s="1"/>
  <c r="D185"/>
  <c r="D20" s="1"/>
  <c r="C185"/>
  <c r="C20" s="1"/>
  <c r="H177"/>
  <c r="G177"/>
  <c r="F177"/>
  <c r="E177"/>
  <c r="D177"/>
  <c r="C177"/>
  <c r="H170"/>
  <c r="G170"/>
  <c r="F170"/>
  <c r="E170"/>
  <c r="D170"/>
  <c r="C170"/>
  <c r="H162"/>
  <c r="G162"/>
  <c r="F162"/>
  <c r="E162"/>
  <c r="D162"/>
  <c r="C162"/>
  <c r="H155"/>
  <c r="G155"/>
  <c r="F155"/>
  <c r="E155"/>
  <c r="D155"/>
  <c r="C155"/>
  <c r="H151"/>
  <c r="G151"/>
  <c r="F151"/>
  <c r="E151"/>
  <c r="D151"/>
  <c r="C151"/>
  <c r="G147"/>
  <c r="F147"/>
  <c r="E147"/>
  <c r="D147"/>
  <c r="C147"/>
  <c r="H139"/>
  <c r="G139"/>
  <c r="F139"/>
  <c r="E139"/>
  <c r="D139"/>
  <c r="C139"/>
  <c r="H128"/>
  <c r="H118" s="1"/>
  <c r="G128"/>
  <c r="F128"/>
  <c r="F118" s="1"/>
  <c r="E128"/>
  <c r="E118" s="1"/>
  <c r="D128"/>
  <c r="D118" s="1"/>
  <c r="C128"/>
  <c r="C118" s="1"/>
  <c r="H112"/>
  <c r="H103" s="1"/>
  <c r="G112"/>
  <c r="F112"/>
  <c r="F103" s="1"/>
  <c r="E112"/>
  <c r="E103" s="1"/>
  <c r="D112"/>
  <c r="D103" s="1"/>
  <c r="C112"/>
  <c r="C103" s="1"/>
  <c r="H96"/>
  <c r="H93" s="1"/>
  <c r="G96"/>
  <c r="F96"/>
  <c r="F93" s="1"/>
  <c r="E96"/>
  <c r="E93" s="1"/>
  <c r="D93"/>
  <c r="C96"/>
  <c r="C93" s="1"/>
  <c r="H82"/>
  <c r="H81" s="1"/>
  <c r="G82"/>
  <c r="F82"/>
  <c r="F81" s="1"/>
  <c r="E82"/>
  <c r="E81" s="1"/>
  <c r="D82"/>
  <c r="D81" s="1"/>
  <c r="C82"/>
  <c r="C81" s="1"/>
  <c r="H77"/>
  <c r="H17" s="1"/>
  <c r="G77"/>
  <c r="F77"/>
  <c r="F17" s="1"/>
  <c r="E77"/>
  <c r="E17" s="1"/>
  <c r="D77"/>
  <c r="D17" s="1"/>
  <c r="C77"/>
  <c r="H75"/>
  <c r="H74" s="1"/>
  <c r="H13" s="1"/>
  <c r="G75"/>
  <c r="F75"/>
  <c r="E75"/>
  <c r="E74" s="1"/>
  <c r="E13" s="1"/>
  <c r="D75"/>
  <c r="D74" s="1"/>
  <c r="D13" s="1"/>
  <c r="C75"/>
  <c r="C74" s="1"/>
  <c r="C13" s="1"/>
  <c r="F74"/>
  <c r="F13" s="1"/>
  <c r="H71"/>
  <c r="G71"/>
  <c r="F71"/>
  <c r="E71"/>
  <c r="D71"/>
  <c r="C71"/>
  <c r="H63"/>
  <c r="G63"/>
  <c r="F63"/>
  <c r="E63"/>
  <c r="C63"/>
  <c r="H61"/>
  <c r="G61"/>
  <c r="F61"/>
  <c r="E61"/>
  <c r="D61"/>
  <c r="C61"/>
  <c r="H38"/>
  <c r="G38"/>
  <c r="F38"/>
  <c r="E38"/>
  <c r="D38"/>
  <c r="C38"/>
  <c r="H36"/>
  <c r="G36"/>
  <c r="F36"/>
  <c r="E36"/>
  <c r="D36"/>
  <c r="C36"/>
  <c r="H26"/>
  <c r="G26"/>
  <c r="F26"/>
  <c r="E26"/>
  <c r="D26"/>
  <c r="C26"/>
  <c r="C17"/>
  <c r="H203" l="1"/>
  <c r="G225"/>
  <c r="G74"/>
  <c r="G20"/>
  <c r="H92"/>
  <c r="G118"/>
  <c r="G81"/>
  <c r="G17"/>
  <c r="G203"/>
  <c r="G188"/>
  <c r="G187" s="1"/>
  <c r="G103"/>
  <c r="G93"/>
  <c r="E92"/>
  <c r="C187"/>
  <c r="C186" s="1"/>
  <c r="C14" s="1"/>
  <c r="F92"/>
  <c r="F169"/>
  <c r="D209"/>
  <c r="D16" s="1"/>
  <c r="D92"/>
  <c r="E25"/>
  <c r="E11" s="1"/>
  <c r="C138"/>
  <c r="H209"/>
  <c r="H16" s="1"/>
  <c r="C209"/>
  <c r="C16" s="1"/>
  <c r="C169"/>
  <c r="G169"/>
  <c r="D25"/>
  <c r="D11" s="1"/>
  <c r="G209"/>
  <c r="E209"/>
  <c r="E16" s="1"/>
  <c r="E169"/>
  <c r="F138"/>
  <c r="C222"/>
  <c r="C221" s="1"/>
  <c r="C220"/>
  <c r="C219" s="1"/>
  <c r="C218" s="1"/>
  <c r="E222"/>
  <c r="E221" s="1"/>
  <c r="E220"/>
  <c r="E219" s="1"/>
  <c r="E218" s="1"/>
  <c r="E15"/>
  <c r="E201"/>
  <c r="E200" s="1"/>
  <c r="C15"/>
  <c r="C201"/>
  <c r="C200" s="1"/>
  <c r="C92"/>
  <c r="D169"/>
  <c r="H169"/>
  <c r="E187"/>
  <c r="E186" s="1"/>
  <c r="E14" s="1"/>
  <c r="C25"/>
  <c r="C11" s="1"/>
  <c r="H187"/>
  <c r="H186" s="1"/>
  <c r="H14" s="1"/>
  <c r="F209"/>
  <c r="F16" s="1"/>
  <c r="G25"/>
  <c r="F187"/>
  <c r="F186" s="1"/>
  <c r="F14" s="1"/>
  <c r="F25"/>
  <c r="F11" s="1"/>
  <c r="D187"/>
  <c r="D186" s="1"/>
  <c r="D14" s="1"/>
  <c r="E138"/>
  <c r="D138"/>
  <c r="F80"/>
  <c r="F18" s="1"/>
  <c r="F19"/>
  <c r="E80"/>
  <c r="E18" s="1"/>
  <c r="E19"/>
  <c r="H138"/>
  <c r="G138"/>
  <c r="H25"/>
  <c r="D201"/>
  <c r="D200" s="1"/>
  <c r="D15"/>
  <c r="F201"/>
  <c r="F200" s="1"/>
  <c r="F15"/>
  <c r="D222"/>
  <c r="D221" s="1"/>
  <c r="D220"/>
  <c r="D219" s="1"/>
  <c r="D218" s="1"/>
  <c r="D19"/>
  <c r="D80"/>
  <c r="D18" s="1"/>
  <c r="H19"/>
  <c r="H80"/>
  <c r="H18" s="1"/>
  <c r="C19"/>
  <c r="C80"/>
  <c r="C18" s="1"/>
  <c r="H222"/>
  <c r="H221" s="1"/>
  <c r="H220"/>
  <c r="H219" s="1"/>
  <c r="H218" s="1"/>
  <c r="F222"/>
  <c r="F221" s="1"/>
  <c r="F220"/>
  <c r="F219" s="1"/>
  <c r="F218" s="1"/>
  <c r="H202" l="1"/>
  <c r="H11"/>
  <c r="G19"/>
  <c r="G80"/>
  <c r="G18" s="1"/>
  <c r="G224"/>
  <c r="G13"/>
  <c r="G16"/>
  <c r="G11"/>
  <c r="G202"/>
  <c r="G186"/>
  <c r="G92"/>
  <c r="C91"/>
  <c r="C55" s="1"/>
  <c r="C47" s="1"/>
  <c r="C46" s="1"/>
  <c r="C89" s="1"/>
  <c r="F91"/>
  <c r="F55" s="1"/>
  <c r="F47" s="1"/>
  <c r="F46" s="1"/>
  <c r="D91"/>
  <c r="D55" s="1"/>
  <c r="D47" s="1"/>
  <c r="D46" s="1"/>
  <c r="D12" s="1"/>
  <c r="D22" s="1"/>
  <c r="D21" s="1"/>
  <c r="E91"/>
  <c r="E55" s="1"/>
  <c r="E47" s="1"/>
  <c r="H91"/>
  <c r="H55" s="1"/>
  <c r="H47" s="1"/>
  <c r="H46" s="1"/>
  <c r="H89" s="1"/>
  <c r="H201" l="1"/>
  <c r="H15"/>
  <c r="F12"/>
  <c r="F22" s="1"/>
  <c r="F89"/>
  <c r="G223"/>
  <c r="G201"/>
  <c r="G15"/>
  <c r="G14"/>
  <c r="G91"/>
  <c r="C24"/>
  <c r="C23" s="1"/>
  <c r="C12"/>
  <c r="E46"/>
  <c r="E12" s="1"/>
  <c r="E10" s="1"/>
  <c r="E9" s="1"/>
  <c r="F24"/>
  <c r="F23" s="1"/>
  <c r="D24"/>
  <c r="D23" s="1"/>
  <c r="D89"/>
  <c r="D10"/>
  <c r="D9" s="1"/>
  <c r="H24"/>
  <c r="H23" s="1"/>
  <c r="H12"/>
  <c r="H10" s="1"/>
  <c r="F21"/>
  <c r="F10" l="1"/>
  <c r="F9" s="1"/>
  <c r="H9"/>
  <c r="H200"/>
  <c r="G222"/>
  <c r="G220"/>
  <c r="G200"/>
  <c r="G55"/>
  <c r="E89"/>
  <c r="C10"/>
  <c r="C9" s="1"/>
  <c r="C22"/>
  <c r="C21" s="1"/>
  <c r="E24"/>
  <c r="E23" s="1"/>
  <c r="E22"/>
  <c r="E21" s="1"/>
  <c r="H22"/>
  <c r="H21" l="1"/>
  <c r="G219"/>
  <c r="G221"/>
  <c r="G47"/>
  <c r="G218" l="1"/>
  <c r="G46"/>
  <c r="G89" s="1"/>
  <c r="G24" l="1"/>
  <c r="G12"/>
  <c r="G23" l="1"/>
  <c r="G22"/>
  <c r="G10"/>
  <c r="G9" l="1"/>
  <c r="G21"/>
</calcChain>
</file>

<file path=xl/sharedStrings.xml><?xml version="1.0" encoding="utf-8"?>
<sst xmlns="http://schemas.openxmlformats.org/spreadsheetml/2006/main" count="579" uniqueCount="515">
  <si>
    <t xml:space="preserve">lei </t>
  </si>
  <si>
    <t>Cod</t>
  </si>
  <si>
    <t>Denumire indicator</t>
  </si>
  <si>
    <t>formule</t>
  </si>
  <si>
    <t>Prevederi bugetare aprobate la finele perioadei de raportare</t>
  </si>
  <si>
    <t>Prevederi bugetare trimestriale cumulate</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</si>
  <si>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</si>
  <si>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</si>
  <si>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</si>
  <si>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</si>
  <si>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</si>
  <si>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</si>
  <si>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</si>
  <si>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</si>
  <si>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</si>
  <si>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</si>
  <si>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</si>
  <si>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</si>
  <si>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</si>
  <si>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</si>
  <si>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</si>
  <si>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</si>
  <si>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</si>
  <si>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</si>
  <si>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</si>
  <si>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</si>
  <si>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</si>
  <si>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</si>
  <si>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</si>
  <si>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</si>
  <si>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</si>
  <si>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</si>
  <si>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</si>
  <si>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</si>
  <si>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</si>
  <si>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</si>
  <si>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</si>
  <si>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</si>
  <si>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</si>
  <si>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</si>
  <si>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</si>
  <si>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</si>
  <si>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</si>
  <si>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</si>
  <si>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</si>
  <si>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</si>
  <si>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</si>
  <si>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</si>
  <si>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</si>
  <si>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</si>
  <si>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</si>
  <si>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</si>
  <si>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</si>
  <si>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</si>
  <si>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</si>
  <si>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</si>
  <si>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</si>
  <si>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</si>
  <si>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</si>
  <si>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</si>
  <si>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</si>
  <si>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</si>
  <si>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</si>
  <si>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</si>
  <si>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</si>
  <si>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</si>
  <si>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</si>
  <si>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</si>
  <si>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</si>
  <si>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</si>
  <si>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</si>
  <si>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</si>
  <si>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</si>
  <si>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</si>
  <si>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</si>
  <si>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</si>
  <si>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</si>
  <si>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</si>
  <si>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</si>
  <si>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</si>
  <si>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</si>
  <si>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</si>
  <si>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</si>
  <si>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</si>
  <si>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</si>
  <si>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</si>
  <si>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</si>
  <si>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</si>
  <si>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</si>
  <si>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</si>
  <si>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</si>
  <si>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</si>
  <si>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</si>
  <si>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</si>
  <si>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</si>
  <si>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</si>
  <si>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</si>
  <si>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</si>
  <si>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</si>
  <si>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</si>
  <si>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</si>
  <si>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</si>
  <si>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</si>
  <si>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</si>
  <si>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</si>
  <si>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</si>
  <si>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</si>
  <si>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</si>
  <si>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</si>
  <si>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</si>
  <si>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</si>
  <si>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</si>
  <si>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</si>
  <si>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</si>
  <si>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</si>
  <si>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</si>
  <si>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</si>
  <si>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</si>
  <si>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</si>
  <si>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</si>
  <si>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</si>
  <si>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</si>
  <si>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</si>
  <si>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</si>
  <si>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</si>
  <si>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</si>
  <si>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</si>
  <si>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</si>
  <si>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</si>
  <si>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</si>
  <si>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</si>
  <si>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</si>
  <si>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</si>
  <si>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</si>
  <si>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</si>
  <si>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</si>
  <si>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</si>
  <si>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</si>
  <si>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</si>
  <si>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</si>
  <si>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</si>
  <si>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</si>
  <si>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</si>
  <si>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</si>
  <si>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</si>
  <si>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</si>
  <si>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</si>
  <si>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</si>
  <si>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</si>
  <si>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</si>
  <si>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</si>
  <si>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</si>
  <si>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</si>
  <si>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</si>
  <si>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</si>
  <si>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</si>
  <si>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</si>
  <si>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</si>
  <si>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</si>
  <si>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</si>
  <si>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</si>
  <si>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</si>
  <si>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</si>
  <si>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</si>
  <si>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</si>
  <si>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</si>
  <si>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</si>
  <si>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</si>
  <si>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</si>
  <si>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</si>
  <si>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</si>
  <si>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</si>
  <si>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</si>
  <si>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</si>
  <si>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</si>
  <si>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</si>
  <si>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</si>
  <si>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</si>
  <si>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</si>
  <si>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</si>
  <si>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</si>
  <si>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</si>
  <si>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</si>
  <si>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</si>
  <si>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</si>
  <si>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</si>
  <si>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</si>
  <si>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</si>
  <si>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</si>
  <si>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</si>
  <si>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</si>
  <si>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</si>
  <si>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</si>
  <si>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</si>
  <si>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</si>
  <si>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</si>
  <si>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</si>
  <si>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</si>
  <si>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</si>
  <si>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</si>
  <si>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</si>
  <si>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</si>
  <si>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</si>
  <si>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</si>
  <si>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</si>
  <si>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</si>
  <si>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</si>
  <si>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</si>
  <si>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</si>
  <si>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</si>
  <si>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</si>
  <si>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</si>
  <si>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</si>
  <si>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</si>
  <si>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</si>
  <si>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</si>
  <si>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</si>
  <si>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</si>
  <si>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</si>
  <si>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</si>
  <si>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</si>
  <si>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</si>
  <si>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</si>
  <si>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</si>
  <si>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</si>
  <si>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</si>
  <si>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</si>
  <si>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</si>
  <si>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</si>
  <si>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</si>
  <si>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</si>
  <si>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</si>
  <si>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</si>
  <si>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</si>
  <si>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</si>
  <si>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</si>
  <si>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</si>
  <si>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</si>
  <si>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</si>
  <si>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</si>
  <si>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</si>
  <si>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</si>
  <si>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</si>
  <si>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</si>
  <si>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</si>
  <si>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</si>
  <si>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</si>
  <si>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</si>
  <si>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</si>
  <si>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</si>
  <si>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</si>
  <si>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</si>
  <si>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</si>
  <si>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</si>
  <si>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</si>
  <si>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</si>
  <si>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</si>
  <si>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</si>
  <si>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</si>
  <si>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</si>
  <si>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</si>
  <si>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</si>
  <si>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</si>
  <si>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</si>
  <si>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</si>
  <si>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</si>
  <si>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</si>
  <si>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</si>
  <si>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</si>
  <si>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</si>
  <si>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</si>
  <si>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</si>
  <si>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</si>
  <si>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</si>
  <si>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</si>
  <si>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</si>
  <si>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</si>
  <si>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</si>
  <si>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</si>
  <si>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</si>
  <si>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</si>
  <si>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</si>
  <si>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</si>
  <si>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</si>
  <si>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</si>
  <si>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</si>
  <si>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</si>
  <si>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</si>
  <si>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</si>
  <si>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</si>
  <si>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</si>
  <si>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</si>
  <si>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</si>
  <si>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</si>
  <si>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</si>
  <si>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</si>
  <si>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</si>
  <si>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</si>
  <si>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</si>
  <si>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</si>
  <si>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</si>
  <si>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</si>
  <si>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</si>
  <si>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</si>
  <si>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</si>
  <si>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</si>
  <si>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</si>
  <si>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</si>
  <si>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</si>
  <si>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</si>
  <si>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</si>
  <si>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</si>
  <si>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</si>
  <si>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</si>
  <si>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</si>
  <si>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</si>
  <si>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</si>
  <si>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</si>
  <si>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</si>
  <si>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</si>
  <si>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</si>
  <si>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</si>
  <si>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</si>
  <si>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</si>
  <si>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</si>
  <si>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</si>
  <si>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</si>
  <si>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</si>
  <si>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</si>
  <si>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</si>
  <si>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</si>
  <si>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</si>
  <si>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</si>
  <si>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</si>
  <si>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</si>
  <si>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</si>
  <si>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</si>
  <si>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</si>
  <si>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</si>
  <si>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</si>
  <si>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</si>
  <si>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</si>
  <si>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</si>
  <si>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</si>
  <si>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</si>
  <si>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</si>
  <si>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</si>
  <si>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</si>
  <si>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</si>
  <si>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</si>
  <si>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</si>
  <si>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</si>
  <si>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</si>
  <si>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</si>
  <si>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</si>
  <si>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</si>
  <si>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</si>
  <si>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</si>
  <si>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</si>
  <si>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</si>
  <si>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</si>
  <si>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</si>
  <si>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</si>
  <si>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</si>
  <si>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</si>
  <si>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</si>
  <si>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</si>
  <si>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</si>
  <si>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</si>
  <si>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</si>
  <si>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</si>
  <si>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</si>
  <si>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</si>
  <si>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</si>
  <si>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</si>
  <si>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</si>
  <si>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</si>
  <si>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</si>
  <si>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</si>
  <si>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</si>
  <si>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</si>
  <si>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</si>
  <si>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</si>
  <si>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</si>
  <si>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</si>
  <si>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</si>
  <si>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</si>
  <si>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</si>
  <si>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</si>
  <si>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</si>
  <si>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</si>
  <si>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</si>
  <si>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</si>
  <si>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</si>
  <si>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</si>
  <si>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</si>
  <si>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</si>
  <si>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</si>
  <si>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</si>
  <si>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</si>
  <si>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</si>
  <si>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</si>
  <si>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</si>
  <si>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</si>
  <si>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</si>
  <si>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</si>
  <si>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</si>
  <si>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</si>
  <si>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</si>
  <si>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</si>
  <si>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</si>
  <si>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</si>
  <si>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</si>
  <si>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</si>
  <si>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</si>
  <si>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</si>
  <si>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</si>
  <si>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</si>
  <si>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</si>
  <si>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</si>
  <si>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</si>
  <si>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</si>
  <si>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</si>
  <si>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</si>
  <si>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</si>
  <si>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</si>
  <si>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</si>
  <si>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</si>
  <si>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</si>
  <si>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</si>
  <si>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</si>
  <si>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</si>
  <si>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</si>
  <si>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</si>
  <si>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</si>
  <si>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</si>
  <si>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</si>
  <si>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</si>
  <si>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</si>
  <si>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</si>
  <si>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</si>
  <si>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</si>
  <si>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</si>
  <si>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</si>
  <si>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</si>
  <si>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</si>
  <si>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</si>
  <si>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</si>
  <si>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</si>
  <si>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</si>
  <si>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</si>
  <si>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</si>
  <si>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</si>
  <si>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</si>
  <si>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</si>
  <si>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</si>
  <si>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</si>
  <si>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</si>
  <si>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</si>
  <si>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</si>
  <si>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</si>
  <si>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</si>
  <si>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</si>
  <si>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</si>
  <si>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</si>
  <si>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</si>
  <si>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</si>
  <si>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</si>
  <si>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</si>
  <si>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</si>
  <si>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</si>
  <si>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</si>
  <si>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</si>
  <si>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</si>
  <si>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</si>
  <si>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</si>
  <si>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</si>
  <si>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</si>
  <si>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</si>
  <si>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</si>
  <si>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</si>
  <si>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</si>
  <si>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</si>
  <si>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</si>
  <si>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</si>
  <si>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</si>
  <si>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</si>
  <si>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</si>
  <si>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</si>
  <si>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</si>
  <si>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</si>
  <si>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</si>
  <si>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</si>
  <si>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</si>
  <si>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</si>
  <si>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</si>
  <si>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</si>
  <si>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CASA DE ASIGURARI DE SANATATE GALATI</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</si>
  <si>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</si>
  <si>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</si>
  <si>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</si>
  <si>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</si>
  <si>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</si>
  <si>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</si>
  <si>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</si>
  <si>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</si>
  <si>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</si>
  <si>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CONT DE EXECUTIE CHELTUIELI IUNIE  2021</t>
  </si>
  <si>
    <t>Plati efectuate cumulat iunie</t>
  </si>
  <si>
    <t>Fila buget nr.DG 1964/29.06.2021</t>
  </si>
  <si>
    <t xml:space="preserve">Fila buget nr.DG 1964/29.06.2021 </t>
  </si>
  <si>
    <t>Incasari realizate cumulat IUNIE</t>
  </si>
  <si>
    <t>CONT DE EXECUTIE VENITURI IUNIE 2021</t>
  </si>
  <si>
    <t>ANAF inregistrat =  42,730 lei (ian. - iunie. 2021)</t>
  </si>
  <si>
    <t>ANAF inregistrat =  42.729 lei (ian. - iun. 2021)</t>
  </si>
</sst>
</file>

<file path=xl/styles.xml><?xml version="1.0" encoding="utf-8"?>
<styleSheet xmlns="http://schemas.openxmlformats.org/spreadsheetml/2006/main">
  <numFmts count="2">
    <numFmt numFmtId="164" formatCode="#,##0.00_ ;[Red]\-#,##0.00\ "/>
    <numFmt numFmtId="165" formatCode="#,##0.0"/>
  </numFmts>
  <fonts count="2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0"/>
      <name val="Arial"/>
      <family val="2"/>
    </font>
    <font>
      <i/>
      <sz val="11"/>
      <name val="Arial"/>
      <family val="2"/>
    </font>
    <font>
      <b/>
      <sz val="11"/>
      <name val="Arial"/>
      <family val="2"/>
      <charset val="238"/>
    </font>
    <font>
      <b/>
      <sz val="10"/>
      <name val="Arial"/>
      <family val="2"/>
      <charset val="238"/>
    </font>
    <font>
      <i/>
      <sz val="10"/>
      <name val="Palatino Linotype"/>
      <family val="1"/>
    </font>
    <font>
      <sz val="11"/>
      <name val="Arial"/>
      <family val="2"/>
      <charset val="238"/>
    </font>
    <font>
      <sz val="11"/>
      <name val="Arial"/>
      <family val="2"/>
    </font>
    <font>
      <sz val="10"/>
      <name val="Palatino Linotype"/>
      <family val="1"/>
    </font>
    <font>
      <b/>
      <sz val="10"/>
      <name val="Palatino Linotype"/>
      <family val="1"/>
    </font>
    <font>
      <b/>
      <i/>
      <sz val="10"/>
      <name val="Palatino Linotype"/>
      <family val="1"/>
    </font>
    <font>
      <b/>
      <sz val="11"/>
      <name val="Palatino Linotype"/>
      <family val="1"/>
    </font>
  </fonts>
  <fills count="5">
    <fill>
      <patternFill patternType="none"/>
    </fill>
    <fill>
      <patternFill patternType="gray125"/>
    </fill>
    <fill>
      <patternFill patternType="solid">
        <fgColor indexed="46"/>
        <bgColor indexed="64"/>
      </patternFill>
    </fill>
    <fill>
      <patternFill patternType="solid">
        <fgColor rgb="FFFFFF00"/>
        <bgColor indexed="64"/>
      </patternFill>
    </fill>
    <fill>
      <patternFill patternType="solid">
        <fgColor theme="5" tint="0.59999389629810485"/>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5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0" fontId="3" fillId="0" borderId="0" xfId="0" applyFont="1" applyFill="1" applyAlignment="1">
      <alignment horizontal="center" vertical="center" wrapText="1"/>
    </xf>
    <xf numFmtId="0" fontId="6" fillId="0" borderId="0" xfId="0" applyFont="1" applyFill="1"/>
    <xf numFmtId="0" fontId="7" fillId="0" borderId="0" xfId="0" applyFont="1" applyFill="1"/>
    <xf numFmtId="0" fontId="3" fillId="0" borderId="0" xfId="0" applyFont="1" applyFill="1" applyBorder="1"/>
    <xf numFmtId="3" fontId="5" fillId="0" borderId="0" xfId="0" applyNumberFormat="1" applyFont="1" applyFill="1" applyBorder="1" applyAlignment="1">
      <alignment horizontal="right" wrapText="1"/>
    </xf>
    <xf numFmtId="0" fontId="20" fillId="0" borderId="0" xfId="0" applyFont="1" applyFill="1"/>
    <xf numFmtId="4" fontId="20" fillId="0" borderId="0" xfId="0" applyNumberFormat="1" applyFont="1" applyFill="1"/>
    <xf numFmtId="4" fontId="18" fillId="0" borderId="0" xfId="0" applyNumberFormat="1" applyFont="1" applyFill="1"/>
    <xf numFmtId="4" fontId="21" fillId="0" borderId="0" xfId="0" applyNumberFormat="1" applyFont="1" applyFill="1" applyBorder="1"/>
    <xf numFmtId="4" fontId="18" fillId="0" borderId="0" xfId="0" applyNumberFormat="1" applyFont="1" applyFill="1" applyBorder="1"/>
    <xf numFmtId="3" fontId="4" fillId="0" borderId="0" xfId="0" applyNumberFormat="1" applyFont="1" applyFill="1" applyBorder="1" applyAlignment="1">
      <alignment horizontal="left"/>
    </xf>
    <xf numFmtId="0" fontId="23" fillId="0" borderId="0" xfId="1" applyFont="1" applyFill="1" applyBorder="1" applyAlignment="1">
      <alignment wrapText="1"/>
    </xf>
    <xf numFmtId="0" fontId="18" fillId="0" borderId="0" xfId="0" applyFont="1" applyFill="1" applyAlignment="1">
      <alignment wrapText="1"/>
    </xf>
    <xf numFmtId="0" fontId="21" fillId="0" borderId="0" xfId="0" applyFont="1" applyFill="1"/>
    <xf numFmtId="0" fontId="24" fillId="0" borderId="0" xfId="0" applyFont="1" applyFill="1" applyAlignment="1">
      <alignment wrapText="1"/>
    </xf>
    <xf numFmtId="4" fontId="6" fillId="0" borderId="1" xfId="3" applyNumberFormat="1" applyFont="1" applyFill="1" applyBorder="1" applyAlignment="1">
      <alignment horizontal="right" wrapText="1"/>
    </xf>
    <xf numFmtId="0" fontId="3" fillId="0" borderId="0" xfId="0" applyFont="1" applyAlignment="1">
      <alignment wrapText="1"/>
    </xf>
    <xf numFmtId="0" fontId="5" fillId="0" borderId="0" xfId="0" applyFont="1" applyAlignment="1">
      <alignment horizontal="left"/>
    </xf>
    <xf numFmtId="0" fontId="3" fillId="0" borderId="0" xfId="0" applyFont="1"/>
    <xf numFmtId="4" fontId="3" fillId="0" borderId="0" xfId="0" applyNumberFormat="1" applyFont="1"/>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0" fontId="5" fillId="0" borderId="0" xfId="0" applyFont="1" applyAlignment="1">
      <alignment horizontal="right"/>
    </xf>
    <xf numFmtId="4"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0" xfId="0" applyNumberFormat="1" applyFont="1" applyAlignment="1">
      <alignment horizontal="center" vertical="center" wrapText="1"/>
    </xf>
    <xf numFmtId="3" fontId="6" fillId="0" borderId="1" xfId="0" applyNumberFormat="1" applyFont="1" applyBorder="1" applyAlignment="1">
      <alignment horizontal="center"/>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3" fontId="3" fillId="0" borderId="0" xfId="0" applyNumberFormat="1" applyFont="1"/>
    <xf numFmtId="49" fontId="15" fillId="0" borderId="1" xfId="0" applyNumberFormat="1" applyFont="1" applyBorder="1" applyAlignment="1">
      <alignment horizontal="left"/>
    </xf>
    <xf numFmtId="4" fontId="6" fillId="0" borderId="1" xfId="0" applyNumberFormat="1" applyFont="1" applyBorder="1" applyAlignment="1">
      <alignment wrapText="1"/>
    </xf>
    <xf numFmtId="4" fontId="6" fillId="0" borderId="1" xfId="0" applyNumberFormat="1" applyFont="1" applyBorder="1"/>
    <xf numFmtId="4" fontId="6" fillId="0" borderId="0" xfId="0" applyNumberFormat="1" applyFont="1"/>
    <xf numFmtId="49" fontId="16" fillId="0" borderId="1" xfId="0" applyNumberFormat="1" applyFont="1" applyBorder="1" applyAlignment="1">
      <alignment horizontal="left"/>
    </xf>
    <xf numFmtId="4" fontId="3" fillId="0" borderId="1" xfId="0" applyNumberFormat="1" applyFont="1" applyBorder="1" applyAlignment="1">
      <alignment wrapText="1"/>
    </xf>
    <xf numFmtId="4" fontId="3" fillId="0" borderId="1" xfId="0" applyNumberFormat="1" applyFont="1" applyBorder="1"/>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0" xfId="0" applyFont="1"/>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4" fontId="3" fillId="0" borderId="1" xfId="0" applyNumberFormat="1" applyFont="1" applyBorder="1" applyAlignment="1">
      <alignment horizontal="left" wrapText="1"/>
    </xf>
    <xf numFmtId="164" fontId="3" fillId="0" borderId="1" xfId="0" applyNumberFormat="1" applyFont="1" applyBorder="1" applyAlignment="1">
      <alignment wrapText="1"/>
    </xf>
    <xf numFmtId="0" fontId="3" fillId="0" borderId="1" xfId="0" applyFont="1" applyBorder="1" applyAlignment="1">
      <alignment wrapText="1"/>
    </xf>
    <xf numFmtId="164" fontId="3" fillId="0" borderId="1" xfId="2" applyNumberFormat="1"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18" fillId="2" borderId="0" xfId="0" applyNumberFormat="1" applyFont="1" applyFill="1"/>
    <xf numFmtId="0" fontId="20" fillId="0" borderId="0" xfId="0" applyFont="1"/>
    <xf numFmtId="4" fontId="20" fillId="0" borderId="0" xfId="0" applyNumberFormat="1" applyFont="1"/>
    <xf numFmtId="4" fontId="18" fillId="0" borderId="0" xfId="0" applyNumberFormat="1" applyFont="1"/>
    <xf numFmtId="4" fontId="21" fillId="0" borderId="0" xfId="0" applyNumberFormat="1" applyFont="1"/>
    <xf numFmtId="4" fontId="6" fillId="0" borderId="1" xfId="3" applyNumberFormat="1" applyFont="1" applyFill="1" applyBorder="1" applyAlignment="1" applyProtection="1">
      <alignment horizontal="right" wrapText="1"/>
    </xf>
    <xf numFmtId="4" fontId="3" fillId="0" borderId="1" xfId="3" applyNumberFormat="1" applyFont="1" applyFill="1" applyBorder="1" applyAlignment="1" applyProtection="1">
      <alignment horizontal="right" wrapText="1"/>
    </xf>
    <xf numFmtId="3" fontId="25" fillId="0" borderId="0" xfId="0" applyNumberFormat="1" applyFont="1" applyFill="1" applyBorder="1"/>
    <xf numFmtId="165" fontId="25" fillId="0" borderId="0" xfId="0" applyNumberFormat="1" applyFont="1" applyFill="1" applyBorder="1"/>
    <xf numFmtId="4" fontId="26" fillId="0" borderId="1" xfId="3" applyNumberFormat="1" applyFont="1" applyFill="1" applyBorder="1" applyAlignment="1">
      <alignment horizontal="right" wrapText="1"/>
    </xf>
    <xf numFmtId="4" fontId="27" fillId="0" borderId="1" xfId="0" applyNumberFormat="1" applyFont="1" applyFill="1" applyBorder="1" applyAlignment="1">
      <alignment horizontal="right"/>
    </xf>
    <xf numFmtId="4" fontId="5" fillId="0" borderId="1" xfId="0" applyNumberFormat="1" applyFont="1" applyFill="1" applyBorder="1" applyAlignment="1">
      <alignment horizontal="right"/>
    </xf>
    <xf numFmtId="4" fontId="25" fillId="0" borderId="1" xfId="3" applyNumberFormat="1" applyFont="1" applyFill="1" applyBorder="1" applyAlignment="1" applyProtection="1">
      <alignment horizontal="right" wrapText="1"/>
    </xf>
    <xf numFmtId="4" fontId="3" fillId="3" borderId="1" xfId="0" applyNumberFormat="1" applyFont="1" applyFill="1" applyBorder="1"/>
    <xf numFmtId="4" fontId="6" fillId="3" borderId="1" xfId="0" applyNumberFormat="1" applyFont="1" applyFill="1" applyBorder="1"/>
    <xf numFmtId="0" fontId="15" fillId="0" borderId="0" xfId="0" applyFont="1" applyAlignment="1">
      <alignment horizontal="center" wrapText="1"/>
    </xf>
    <xf numFmtId="4" fontId="22" fillId="0" borderId="1" xfId="0" applyNumberFormat="1" applyFont="1" applyFill="1" applyBorder="1" applyAlignment="1">
      <alignment horizontal="right"/>
    </xf>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3" fontId="27"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4" fontId="26" fillId="0" borderId="1" xfId="3" applyNumberFormat="1" applyFont="1" applyFill="1" applyBorder="1" applyAlignment="1" applyProtection="1">
      <alignment horizontal="right" wrapText="1"/>
    </xf>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4" fontId="25" fillId="0" borderId="1" xfId="3" quotePrefix="1" applyNumberFormat="1" applyFont="1" applyFill="1" applyBorder="1" applyAlignment="1">
      <alignment horizontal="right" wrapText="1"/>
    </xf>
    <xf numFmtId="4" fontId="3" fillId="0" borderId="1" xfId="3" quotePrefix="1" applyNumberFormat="1" applyFont="1" applyFill="1" applyBorder="1" applyAlignment="1" applyProtection="1">
      <alignment horizontal="right" wrapText="1"/>
    </xf>
    <xf numFmtId="4" fontId="25" fillId="0" borderId="1" xfId="3" applyNumberFormat="1" applyFont="1" applyFill="1" applyBorder="1" applyAlignment="1">
      <alignment horizontal="right" wrapText="1"/>
    </xf>
    <xf numFmtId="164" fontId="3" fillId="0" borderId="1" xfId="2" applyNumberFormat="1" applyFont="1" applyFill="1" applyBorder="1" applyAlignment="1">
      <alignment wrapText="1"/>
    </xf>
    <xf numFmtId="4" fontId="25" fillId="0" borderId="1" xfId="0" applyNumberFormat="1" applyFont="1" applyFill="1" applyBorder="1"/>
    <xf numFmtId="4" fontId="3" fillId="0" borderId="1" xfId="0" applyNumberFormat="1" applyFont="1" applyFill="1" applyBorder="1"/>
    <xf numFmtId="164" fontId="3" fillId="0" borderId="1" xfId="2" applyNumberFormat="1" applyFont="1" applyFill="1" applyBorder="1" applyAlignment="1" applyProtection="1">
      <alignment horizontal="left" vertical="center" wrapText="1"/>
    </xf>
    <xf numFmtId="4" fontId="8" fillId="0" borderId="1" xfId="3" applyNumberFormat="1" applyFont="1" applyFill="1" applyBorder="1" applyAlignment="1">
      <alignment horizontal="right" wrapText="1"/>
    </xf>
    <xf numFmtId="4" fontId="28" fillId="0" borderId="1" xfId="3" applyNumberFormat="1" applyFont="1" applyFill="1" applyBorder="1" applyAlignment="1">
      <alignment horizontal="right" wrapText="1"/>
    </xf>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26" fillId="0" borderId="1" xfId="3" applyNumberFormat="1" applyFont="1" applyFill="1" applyBorder="1" applyAlignment="1">
      <alignment horizontal="right"/>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164" fontId="3" fillId="0" borderId="1" xfId="2" applyNumberFormat="1" applyFont="1" applyFill="1" applyBorder="1" applyAlignment="1">
      <alignment horizontal="left" wrapText="1"/>
    </xf>
    <xf numFmtId="4" fontId="8" fillId="0" borderId="1" xfId="3" applyNumberFormat="1" applyFont="1" applyFill="1" applyBorder="1" applyAlignment="1" applyProtection="1">
      <alignment horizontal="right" wrapText="1"/>
    </xf>
    <xf numFmtId="4" fontId="28" fillId="0" borderId="1" xfId="3" applyNumberFormat="1" applyFont="1" applyFill="1" applyBorder="1" applyAlignment="1" applyProtection="1">
      <alignment horizontal="right" wrapText="1"/>
    </xf>
    <xf numFmtId="4" fontId="26" fillId="0" borderId="1" xfId="3" quotePrefix="1" applyNumberFormat="1" applyFont="1" applyFill="1" applyBorder="1" applyAlignment="1">
      <alignment horizontal="right" wrapText="1"/>
    </xf>
    <xf numFmtId="4" fontId="6" fillId="0" borderId="1" xfId="3" quotePrefix="1" applyNumberFormat="1" applyFont="1" applyFill="1" applyBorder="1" applyAlignment="1">
      <alignment horizontal="right" wrapText="1"/>
    </xf>
    <xf numFmtId="4" fontId="6" fillId="0" borderId="1" xfId="2" applyNumberFormat="1" applyFont="1" applyFill="1" applyBorder="1" applyAlignment="1">
      <alignment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4" fontId="5" fillId="0" borderId="1" xfId="3" applyNumberFormat="1" applyFont="1" applyFill="1" applyBorder="1" applyAlignment="1">
      <alignment horizontal="right" wrapText="1"/>
    </xf>
    <xf numFmtId="4" fontId="27" fillId="0" borderId="1" xfId="3" applyNumberFormat="1" applyFont="1" applyFill="1" applyBorder="1" applyAlignment="1">
      <alignment horizontal="righ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4" fontId="25" fillId="0" borderId="1" xfId="0" applyNumberFormat="1" applyFont="1" applyFill="1" applyBorder="1" applyProtection="1"/>
    <xf numFmtId="4" fontId="3" fillId="0" borderId="1" xfId="0" applyNumberFormat="1" applyFont="1" applyFill="1" applyBorder="1" applyProtection="1"/>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4" fontId="25" fillId="0" borderId="1" xfId="0" applyNumberFormat="1" applyFont="1" applyFill="1" applyBorder="1" applyAlignment="1">
      <alignment vertical="top" wrapText="1"/>
    </xf>
    <xf numFmtId="4" fontId="3" fillId="0" borderId="1" xfId="0" applyNumberFormat="1" applyFont="1" applyFill="1" applyBorder="1" applyAlignment="1">
      <alignment vertical="top" wrapText="1"/>
    </xf>
    <xf numFmtId="3" fontId="3" fillId="0" borderId="1" xfId="0" applyNumberFormat="1" applyFont="1" applyFill="1" applyBorder="1" applyAlignment="1" applyProtection="1">
      <alignment vertical="top" wrapText="1"/>
    </xf>
    <xf numFmtId="3" fontId="3" fillId="0" borderId="1" xfId="0" applyNumberFormat="1" applyFont="1" applyFill="1" applyBorder="1" applyAlignment="1" applyProtection="1">
      <alignment horizontal="center" vertical="top" wrapText="1"/>
    </xf>
    <xf numFmtId="164" fontId="6" fillId="0" borderId="1" xfId="4" applyNumberFormat="1" applyFont="1" applyFill="1" applyBorder="1" applyAlignment="1">
      <alignment vertical="top" wrapText="1"/>
    </xf>
    <xf numFmtId="164" fontId="3" fillId="0" borderId="1" xfId="4" applyNumberFormat="1" applyFont="1" applyFill="1" applyBorder="1" applyAlignment="1">
      <alignment vertical="top" wrapText="1"/>
    </xf>
    <xf numFmtId="4" fontId="25" fillId="0" borderId="1" xfId="2" applyNumberFormat="1" applyFont="1" applyFill="1" applyBorder="1" applyAlignment="1">
      <alignment wrapText="1"/>
    </xf>
    <xf numFmtId="164" fontId="6" fillId="0" borderId="1" xfId="5" applyNumberFormat="1" applyFont="1" applyFill="1" applyBorder="1" applyAlignment="1" applyProtection="1">
      <alignment vertical="top" wrapText="1"/>
    </xf>
    <xf numFmtId="4" fontId="7" fillId="0" borderId="1" xfId="0" applyNumberFormat="1" applyFont="1" applyFill="1" applyBorder="1" applyAlignment="1">
      <alignment horizontal="right"/>
    </xf>
    <xf numFmtId="4" fontId="26" fillId="0" borderId="1" xfId="0" applyNumberFormat="1" applyFont="1" applyFill="1" applyBorder="1"/>
    <xf numFmtId="4" fontId="6" fillId="0" borderId="1" xfId="0" applyNumberFormat="1" applyFont="1" applyFill="1" applyBorder="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3" fontId="18" fillId="0" borderId="0" xfId="0" applyNumberFormat="1" applyFont="1" applyFill="1" applyBorder="1"/>
    <xf numFmtId="4" fontId="3" fillId="0" borderId="0" xfId="0" applyNumberFormat="1" applyFont="1" applyFill="1"/>
    <xf numFmtId="4" fontId="3" fillId="4" borderId="1" xfId="0" applyNumberFormat="1" applyFont="1" applyFill="1" applyBorder="1"/>
    <xf numFmtId="0" fontId="6" fillId="0" borderId="0" xfId="0" applyFont="1" applyAlignment="1">
      <alignment horizontal="center" wrapText="1"/>
    </xf>
    <xf numFmtId="0" fontId="15" fillId="0" borderId="0" xfId="0" applyFont="1" applyAlignment="1">
      <alignment horizontal="center" wrapText="1"/>
    </xf>
    <xf numFmtId="0" fontId="6" fillId="0" borderId="0" xfId="0" applyFont="1" applyAlignment="1">
      <alignment horizontal="center"/>
    </xf>
    <xf numFmtId="0" fontId="19" fillId="0" borderId="0" xfId="0" applyFont="1" applyAlignment="1">
      <alignment horizontal="left" wrapText="1"/>
    </xf>
    <xf numFmtId="0" fontId="19" fillId="0" borderId="0" xfId="0" applyFont="1" applyFill="1" applyAlignment="1">
      <alignment horizontal="left"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DS117"/>
  <sheetViews>
    <sheetView workbookViewId="0">
      <pane xSplit="4" ySplit="8" topLeftCell="E9" activePane="bottomRight" state="frozen"/>
      <selection activeCell="C79" sqref="C79:E79"/>
      <selection pane="topRight" activeCell="C79" sqref="C79:E79"/>
      <selection pane="bottomLeft" activeCell="C79" sqref="C79:E79"/>
      <selection pane="bottomRight" activeCell="B9" sqref="B9"/>
    </sheetView>
  </sheetViews>
  <sheetFormatPr defaultColWidth="9.140625" defaultRowHeight="15"/>
  <cols>
    <col min="1" max="1" width="11.140625" style="25" customWidth="1"/>
    <col min="2" max="2" width="51.5703125" style="27" customWidth="1"/>
    <col min="3" max="3" width="0.42578125" style="27" hidden="1" customWidth="1"/>
    <col min="4" max="4" width="14" style="28" customWidth="1"/>
    <col min="5" max="5" width="13.85546875" style="28" bestFit="1" customWidth="1"/>
    <col min="6" max="6" width="16.7109375" style="27" customWidth="1"/>
    <col min="7" max="7" width="17.7109375" style="27" customWidth="1"/>
    <col min="8" max="8" width="10.5703125" style="27" customWidth="1"/>
    <col min="9" max="9" width="11.140625" style="27" customWidth="1"/>
    <col min="10" max="10" width="9.140625" style="27"/>
    <col min="11" max="11" width="10.5703125" style="27" customWidth="1"/>
    <col min="12" max="12" width="9.85546875" style="27" customWidth="1"/>
    <col min="13" max="13" width="10.85546875" style="27" customWidth="1"/>
    <col min="14" max="14" width="10.28515625" style="27" customWidth="1"/>
    <col min="15" max="15" width="8.5703125" style="27" customWidth="1"/>
    <col min="16" max="16" width="10.42578125" style="27" customWidth="1"/>
    <col min="17" max="18" width="9.85546875" style="27" customWidth="1"/>
    <col min="19" max="19" width="9.28515625" style="27" customWidth="1"/>
    <col min="20" max="20" width="9" style="27" customWidth="1"/>
    <col min="21" max="21" width="10.42578125" style="27" customWidth="1"/>
    <col min="22" max="22" width="11.28515625" style="27" customWidth="1"/>
    <col min="23" max="23" width="9.85546875" style="27" customWidth="1"/>
    <col min="24" max="24" width="10.42578125" style="27" customWidth="1"/>
    <col min="25" max="25" width="9.7109375" style="27" customWidth="1"/>
    <col min="26" max="26" width="11.140625" style="27" customWidth="1"/>
    <col min="27" max="27" width="10.42578125" style="27" customWidth="1"/>
    <col min="28" max="28" width="10" style="27" customWidth="1"/>
    <col min="29" max="29" width="10.140625" style="27" customWidth="1"/>
    <col min="30" max="30" width="10.7109375" style="27" customWidth="1"/>
    <col min="31" max="31" width="11.140625" style="27" customWidth="1"/>
    <col min="32" max="32" width="9.5703125" style="27" customWidth="1"/>
    <col min="33" max="33" width="11.28515625" style="27" customWidth="1"/>
    <col min="34" max="34" width="11" style="27" customWidth="1"/>
    <col min="35" max="35" width="9.85546875" style="27" customWidth="1"/>
    <col min="36" max="36" width="10.7109375" style="27" customWidth="1"/>
    <col min="37" max="37" width="10.28515625" style="27" customWidth="1"/>
    <col min="38" max="38" width="10.5703125" style="27" customWidth="1"/>
    <col min="39" max="39" width="9.5703125" style="27" customWidth="1"/>
    <col min="40" max="40" width="8.42578125" style="27" customWidth="1"/>
    <col min="41" max="41" width="10.7109375" style="27" customWidth="1"/>
    <col min="42" max="42" width="10.140625" style="27" customWidth="1"/>
    <col min="43" max="43" width="10.7109375" style="27" customWidth="1"/>
    <col min="44" max="44" width="9.85546875" style="27" customWidth="1"/>
    <col min="45" max="45" width="9.7109375" style="27" customWidth="1"/>
    <col min="46" max="46" width="10" style="27" customWidth="1"/>
    <col min="47" max="47" width="11.42578125" style="27" customWidth="1"/>
    <col min="48" max="48" width="10" style="27" customWidth="1"/>
    <col min="49" max="49" width="9.7109375" style="27" customWidth="1"/>
    <col min="50" max="50" width="10" style="27" customWidth="1"/>
    <col min="51" max="51" width="10.7109375" style="27" customWidth="1"/>
    <col min="52" max="52" width="9.28515625" style="27" customWidth="1"/>
    <col min="53" max="53" width="10.7109375" style="27" customWidth="1"/>
    <col min="54" max="54" width="10.140625" style="27" customWidth="1"/>
    <col min="55" max="55" width="10.85546875" style="27" customWidth="1"/>
    <col min="56" max="56" width="11.140625" style="27" customWidth="1"/>
    <col min="57" max="59" width="10.28515625" style="27" customWidth="1"/>
    <col min="60" max="60" width="9.5703125" style="27" customWidth="1"/>
    <col min="61" max="61" width="10.28515625" style="27" customWidth="1"/>
    <col min="62" max="62" width="9.5703125" style="27" customWidth="1"/>
    <col min="63" max="63" width="10.140625" style="27" customWidth="1"/>
    <col min="64" max="64" width="8.85546875" style="27" customWidth="1"/>
    <col min="65" max="65" width="9.42578125" style="27" customWidth="1"/>
    <col min="66" max="66" width="10.28515625" style="27" customWidth="1"/>
    <col min="67" max="67" width="9.85546875" style="27" customWidth="1"/>
    <col min="68" max="68" width="9.5703125" style="27" customWidth="1"/>
    <col min="69" max="69" width="9" style="27" customWidth="1"/>
    <col min="70" max="70" width="9.7109375" style="27" customWidth="1"/>
    <col min="71" max="72" width="10.42578125" style="27" customWidth="1"/>
    <col min="73" max="73" width="10.140625" style="27" customWidth="1"/>
    <col min="74" max="74" width="10.28515625" style="27" customWidth="1"/>
    <col min="75" max="75" width="11.5703125" style="27" customWidth="1"/>
    <col min="76" max="77" width="11.140625" style="27" customWidth="1"/>
    <col min="78" max="78" width="9.85546875" style="27" customWidth="1"/>
    <col min="79" max="79" width="8.5703125" style="27" customWidth="1"/>
    <col min="80" max="80" width="10.28515625" style="27" customWidth="1"/>
    <col min="81" max="81" width="10" style="27" customWidth="1"/>
    <col min="82" max="82" width="9.85546875" style="27" customWidth="1"/>
    <col min="83" max="83" width="10.140625" style="27" customWidth="1"/>
    <col min="84" max="84" width="11.7109375" style="27" customWidth="1"/>
    <col min="85" max="85" width="8.140625" style="27" customWidth="1"/>
    <col min="86" max="86" width="8.5703125" style="27" customWidth="1"/>
    <col min="87" max="87" width="10.140625" style="27" customWidth="1"/>
    <col min="88" max="88" width="11.7109375" style="27" customWidth="1"/>
    <col min="89" max="89" width="9.5703125" style="27" customWidth="1"/>
    <col min="90" max="90" width="9.42578125" style="27" customWidth="1"/>
    <col min="91" max="91" width="12.28515625" style="27" customWidth="1"/>
    <col min="92" max="92" width="11.42578125" style="27" customWidth="1"/>
    <col min="93" max="93" width="11.5703125" style="27" customWidth="1"/>
    <col min="94" max="94" width="11.42578125" style="27" customWidth="1"/>
    <col min="95" max="95" width="14.28515625" style="27" customWidth="1"/>
    <col min="96" max="96" width="10.5703125" style="27" customWidth="1"/>
    <col min="97" max="97" width="11.7109375" style="27" bestFit="1" customWidth="1"/>
    <col min="98" max="98" width="11" style="27" customWidth="1"/>
    <col min="99" max="99" width="12" style="27" customWidth="1"/>
    <col min="100" max="100" width="10.85546875" style="27" customWidth="1"/>
    <col min="101" max="101" width="11.5703125" style="27" customWidth="1"/>
    <col min="102" max="102" width="9.85546875" style="27" customWidth="1"/>
    <col min="103" max="103" width="10.5703125" style="27" customWidth="1"/>
    <col min="104" max="105" width="9.140625" style="27"/>
    <col min="106" max="106" width="10.5703125" style="27" customWidth="1"/>
    <col min="107" max="107" width="9.85546875" style="27" customWidth="1"/>
    <col min="108" max="108" width="10.140625" style="27" customWidth="1"/>
    <col min="109" max="110" width="9.140625" style="27"/>
    <col min="111" max="111" width="10.5703125" style="27" customWidth="1"/>
    <col min="112" max="112" width="10" style="27" customWidth="1"/>
    <col min="113" max="113" width="9.85546875" style="27" customWidth="1"/>
    <col min="114" max="115" width="9.140625" style="27"/>
    <col min="116" max="116" width="10.42578125" style="27" customWidth="1"/>
    <col min="117" max="117" width="9.7109375" style="27" customWidth="1"/>
    <col min="118" max="118" width="10" style="27" customWidth="1"/>
    <col min="119" max="120" width="9.140625" style="27"/>
    <col min="121" max="121" width="10.140625" style="27" customWidth="1"/>
    <col min="122" max="122" width="12.7109375" style="27" bestFit="1" customWidth="1"/>
    <col min="123" max="16384" width="9.140625" style="27"/>
  </cols>
  <sheetData>
    <row r="1" spans="1:123">
      <c r="B1" s="26" t="s">
        <v>497</v>
      </c>
    </row>
    <row r="3" spans="1:123" ht="20.25">
      <c r="B3" s="26" t="s">
        <v>512</v>
      </c>
      <c r="C3" s="26"/>
      <c r="D3" s="29"/>
      <c r="E3" s="29"/>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row>
    <row r="4" spans="1:123" ht="17.25" customHeight="1">
      <c r="B4" s="30"/>
      <c r="C4" s="30"/>
      <c r="D4" s="29"/>
      <c r="E4" s="29"/>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row>
    <row r="5" spans="1:123">
      <c r="A5" s="31"/>
      <c r="C5" s="32"/>
      <c r="F5" s="28"/>
      <c r="G5" s="28"/>
      <c r="DQ5" s="33"/>
    </row>
    <row r="6" spans="1:123" ht="12.75" customHeight="1">
      <c r="B6" s="12" t="s">
        <v>510</v>
      </c>
      <c r="F6" s="28"/>
      <c r="G6" s="34" t="s">
        <v>0</v>
      </c>
      <c r="H6" s="81"/>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6"/>
      <c r="CT6" s="156"/>
      <c r="CU6" s="156"/>
      <c r="CV6" s="156"/>
      <c r="CW6" s="156"/>
      <c r="CX6" s="154"/>
      <c r="CY6" s="154"/>
      <c r="CZ6" s="154"/>
      <c r="DA6" s="154"/>
      <c r="DB6" s="154"/>
      <c r="DC6" s="154"/>
      <c r="DD6" s="154"/>
      <c r="DE6" s="154"/>
      <c r="DF6" s="154"/>
      <c r="DG6" s="154"/>
      <c r="DH6" s="154"/>
      <c r="DI6" s="154"/>
      <c r="DJ6" s="154"/>
      <c r="DK6" s="154"/>
      <c r="DL6" s="154"/>
      <c r="DM6" s="154"/>
      <c r="DN6" s="154"/>
      <c r="DO6" s="154"/>
      <c r="DP6" s="154"/>
      <c r="DQ6" s="154"/>
    </row>
    <row r="7" spans="1:123" ht="98.25" customHeight="1">
      <c r="A7" s="35" t="s">
        <v>1</v>
      </c>
      <c r="B7" s="35" t="s">
        <v>2</v>
      </c>
      <c r="C7" s="35" t="s">
        <v>3</v>
      </c>
      <c r="D7" s="35" t="s">
        <v>4</v>
      </c>
      <c r="E7" s="35" t="s">
        <v>5</v>
      </c>
      <c r="F7" s="36" t="s">
        <v>511</v>
      </c>
      <c r="G7" s="36" t="s">
        <v>6</v>
      </c>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row>
    <row r="8" spans="1:123" s="41" customFormat="1">
      <c r="A8" s="38"/>
      <c r="B8" s="39"/>
      <c r="C8" s="39"/>
      <c r="D8" s="38"/>
      <c r="E8" s="38"/>
      <c r="F8" s="38"/>
      <c r="G8" s="38"/>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row>
    <row r="9" spans="1:123">
      <c r="A9" s="42" t="s">
        <v>7</v>
      </c>
      <c r="B9" s="43" t="s">
        <v>8</v>
      </c>
      <c r="C9" s="44">
        <f>+C10+C66+C103+C93+C90</f>
        <v>0</v>
      </c>
      <c r="D9" s="44">
        <f t="shared" ref="D9:G9" si="0">+D10+D66+D103+D93+D90</f>
        <v>609274490</v>
      </c>
      <c r="E9" s="44">
        <f t="shared" si="0"/>
        <v>339137060</v>
      </c>
      <c r="F9" s="44">
        <f t="shared" si="0"/>
        <v>251865975.23999998</v>
      </c>
      <c r="G9" s="44">
        <f t="shared" si="0"/>
        <v>42981657.590000004</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28"/>
      <c r="DS9" s="28"/>
    </row>
    <row r="10" spans="1:123">
      <c r="A10" s="42" t="s">
        <v>9</v>
      </c>
      <c r="B10" s="43" t="s">
        <v>10</v>
      </c>
      <c r="C10" s="44">
        <f>+C16+C53+C11</f>
        <v>0</v>
      </c>
      <c r="D10" s="44">
        <f t="shared" ref="D10:G10" si="1">+D16+D53+D11</f>
        <v>515344000</v>
      </c>
      <c r="E10" s="44">
        <f t="shared" si="1"/>
        <v>248447050</v>
      </c>
      <c r="F10" s="44">
        <f t="shared" si="1"/>
        <v>252789945.23999998</v>
      </c>
      <c r="G10" s="44">
        <f t="shared" si="1"/>
        <v>42206741.590000004</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28"/>
      <c r="DS10" s="28"/>
    </row>
    <row r="11" spans="1:123">
      <c r="A11" s="42" t="s">
        <v>11</v>
      </c>
      <c r="B11" s="43" t="s">
        <v>12</v>
      </c>
      <c r="C11" s="44">
        <f>+C12+C13+C14+C15</f>
        <v>0</v>
      </c>
      <c r="D11" s="44">
        <f t="shared" ref="D11:G11" si="2">+D12+D13+D14+D15</f>
        <v>0</v>
      </c>
      <c r="E11" s="44">
        <f t="shared" si="2"/>
        <v>0</v>
      </c>
      <c r="F11" s="44">
        <f t="shared" si="2"/>
        <v>0</v>
      </c>
      <c r="G11" s="44">
        <f t="shared" si="2"/>
        <v>0</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28"/>
      <c r="DS11" s="28"/>
    </row>
    <row r="12" spans="1:123" ht="45">
      <c r="A12" s="42" t="s">
        <v>13</v>
      </c>
      <c r="B12" s="43" t="s">
        <v>14</v>
      </c>
      <c r="C12" s="44"/>
      <c r="D12" s="44"/>
      <c r="E12" s="44"/>
      <c r="F12" s="44"/>
      <c r="G12" s="44"/>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28"/>
      <c r="DS12" s="28"/>
    </row>
    <row r="13" spans="1:123" ht="45">
      <c r="A13" s="42" t="s">
        <v>15</v>
      </c>
      <c r="B13" s="43" t="s">
        <v>16</v>
      </c>
      <c r="C13" s="44"/>
      <c r="D13" s="44"/>
      <c r="E13" s="44"/>
      <c r="F13" s="44"/>
      <c r="G13" s="44"/>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28"/>
      <c r="DS13" s="28"/>
    </row>
    <row r="14" spans="1:123" ht="30">
      <c r="A14" s="42" t="s">
        <v>17</v>
      </c>
      <c r="B14" s="43" t="s">
        <v>18</v>
      </c>
      <c r="C14" s="44"/>
      <c r="D14" s="44"/>
      <c r="E14" s="44"/>
      <c r="F14" s="44"/>
      <c r="G14" s="44"/>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28"/>
      <c r="DS14" s="28"/>
    </row>
    <row r="15" spans="1:123" ht="45">
      <c r="A15" s="42" t="s">
        <v>19</v>
      </c>
      <c r="B15" s="43" t="s">
        <v>20</v>
      </c>
      <c r="C15" s="44"/>
      <c r="D15" s="44"/>
      <c r="E15" s="44"/>
      <c r="F15" s="44"/>
      <c r="G15" s="44"/>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28"/>
      <c r="DS15" s="28"/>
    </row>
    <row r="16" spans="1:123">
      <c r="A16" s="42" t="s">
        <v>21</v>
      </c>
      <c r="B16" s="43" t="s">
        <v>22</v>
      </c>
      <c r="C16" s="44">
        <f>+C17+C29</f>
        <v>0</v>
      </c>
      <c r="D16" s="44">
        <f t="shared" ref="D16:G16" si="3">+D17+D29</f>
        <v>515116000</v>
      </c>
      <c r="E16" s="44">
        <f t="shared" si="3"/>
        <v>248346000</v>
      </c>
      <c r="F16" s="44">
        <f t="shared" si="3"/>
        <v>252630624.36999997</v>
      </c>
      <c r="G16" s="44">
        <f t="shared" si="3"/>
        <v>42187051.450000003</v>
      </c>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28"/>
      <c r="DS16" s="28"/>
    </row>
    <row r="17" spans="1:123">
      <c r="A17" s="42" t="s">
        <v>23</v>
      </c>
      <c r="B17" s="43" t="s">
        <v>24</v>
      </c>
      <c r="C17" s="44">
        <f>+C18+C25+C28</f>
        <v>0</v>
      </c>
      <c r="D17" s="44">
        <f t="shared" ref="D17:G17" si="4">+D18+D25+D28</f>
        <v>22253000</v>
      </c>
      <c r="E17" s="44">
        <f t="shared" si="4"/>
        <v>10545000</v>
      </c>
      <c r="F17" s="44">
        <f t="shared" si="4"/>
        <v>12032130.17</v>
      </c>
      <c r="G17" s="44">
        <f t="shared" si="4"/>
        <v>1956815.45</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28"/>
      <c r="DS17" s="28"/>
    </row>
    <row r="18" spans="1:123" ht="30">
      <c r="A18" s="42" t="s">
        <v>25</v>
      </c>
      <c r="B18" s="43" t="s">
        <v>26</v>
      </c>
      <c r="C18" s="44">
        <f>C19+C20+C22+C23+C24+C21</f>
        <v>0</v>
      </c>
      <c r="D18" s="44">
        <f t="shared" ref="D18:G18" si="5">D19+D20+D22+D23+D24+D21</f>
        <v>0</v>
      </c>
      <c r="E18" s="44">
        <f t="shared" si="5"/>
        <v>0</v>
      </c>
      <c r="F18" s="44">
        <f t="shared" si="5"/>
        <v>583153</v>
      </c>
      <c r="G18" s="44">
        <f t="shared" si="5"/>
        <v>60898</v>
      </c>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28"/>
      <c r="DS18" s="28"/>
    </row>
    <row r="19" spans="1:123" ht="30">
      <c r="A19" s="46" t="s">
        <v>27</v>
      </c>
      <c r="B19" s="47" t="s">
        <v>28</v>
      </c>
      <c r="C19" s="48"/>
      <c r="D19" s="44"/>
      <c r="E19" s="44"/>
      <c r="F19" s="48">
        <v>582934</v>
      </c>
      <c r="G19" s="48">
        <v>60898</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28"/>
      <c r="DS19" s="28"/>
    </row>
    <row r="20" spans="1:123" ht="30">
      <c r="A20" s="46" t="s">
        <v>29</v>
      </c>
      <c r="B20" s="47" t="s">
        <v>30</v>
      </c>
      <c r="C20" s="48"/>
      <c r="D20" s="44"/>
      <c r="E20" s="44"/>
      <c r="F20" s="48">
        <v>219</v>
      </c>
      <c r="G20" s="48"/>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28"/>
      <c r="DS20" s="28"/>
    </row>
    <row r="21" spans="1:123" ht="30">
      <c r="A21" s="46" t="s">
        <v>31</v>
      </c>
      <c r="B21" s="47" t="s">
        <v>32</v>
      </c>
      <c r="C21" s="48"/>
      <c r="D21" s="44"/>
      <c r="E21" s="44"/>
      <c r="F21" s="48"/>
      <c r="G21" s="48"/>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28"/>
      <c r="DS21" s="28"/>
    </row>
    <row r="22" spans="1:123" ht="30">
      <c r="A22" s="46" t="s">
        <v>33</v>
      </c>
      <c r="B22" s="47" t="s">
        <v>34</v>
      </c>
      <c r="C22" s="48"/>
      <c r="D22" s="44"/>
      <c r="E22" s="44"/>
      <c r="F22" s="48"/>
      <c r="G22" s="48"/>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28"/>
      <c r="DS22" s="28"/>
    </row>
    <row r="23" spans="1:123" ht="30">
      <c r="A23" s="46" t="s">
        <v>35</v>
      </c>
      <c r="B23" s="47" t="s">
        <v>36</v>
      </c>
      <c r="C23" s="48"/>
      <c r="D23" s="44"/>
      <c r="E23" s="44"/>
      <c r="F23" s="48"/>
      <c r="G23" s="48"/>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28"/>
      <c r="DS23" s="28"/>
    </row>
    <row r="24" spans="1:123" ht="43.5" customHeight="1">
      <c r="A24" s="46" t="s">
        <v>37</v>
      </c>
      <c r="B24" s="49" t="s">
        <v>38</v>
      </c>
      <c r="C24" s="48"/>
      <c r="D24" s="44"/>
      <c r="E24" s="44"/>
      <c r="F24" s="48"/>
      <c r="G24" s="48"/>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28"/>
      <c r="DS24" s="28"/>
    </row>
    <row r="25" spans="1:123" ht="17.25">
      <c r="A25" s="42" t="s">
        <v>39</v>
      </c>
      <c r="B25" s="50" t="s">
        <v>40</v>
      </c>
      <c r="C25" s="44">
        <f>C26+C27</f>
        <v>0</v>
      </c>
      <c r="D25" s="44">
        <f t="shared" ref="D25:G25" si="6">D26+D27</f>
        <v>0</v>
      </c>
      <c r="E25" s="44">
        <f t="shared" si="6"/>
        <v>0</v>
      </c>
      <c r="F25" s="44">
        <f t="shared" si="6"/>
        <v>77990</v>
      </c>
      <c r="G25" s="44">
        <f t="shared" si="6"/>
        <v>10624</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28"/>
      <c r="DS25" s="28"/>
    </row>
    <row r="26" spans="1:123" ht="33">
      <c r="A26" s="46" t="s">
        <v>41</v>
      </c>
      <c r="B26" s="49" t="s">
        <v>42</v>
      </c>
      <c r="C26" s="48"/>
      <c r="D26" s="44"/>
      <c r="E26" s="44"/>
      <c r="F26" s="79">
        <f>35260+42730</f>
        <v>77990</v>
      </c>
      <c r="G26" s="48">
        <v>10624</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28"/>
      <c r="DS26" s="28"/>
    </row>
    <row r="27" spans="1:123" ht="33">
      <c r="A27" s="46" t="s">
        <v>43</v>
      </c>
      <c r="B27" s="49" t="s">
        <v>44</v>
      </c>
      <c r="C27" s="48"/>
      <c r="D27" s="44"/>
      <c r="E27" s="44"/>
      <c r="F27" s="48"/>
      <c r="G27" s="48"/>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28"/>
      <c r="DS27" s="28"/>
    </row>
    <row r="28" spans="1:123" ht="33">
      <c r="A28" s="46" t="s">
        <v>45</v>
      </c>
      <c r="B28" s="49" t="s">
        <v>46</v>
      </c>
      <c r="C28" s="48"/>
      <c r="D28" s="44">
        <v>22253000</v>
      </c>
      <c r="E28" s="44">
        <v>10545000</v>
      </c>
      <c r="F28" s="48">
        <v>11370987.17</v>
      </c>
      <c r="G28" s="48">
        <v>1885293.45</v>
      </c>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28"/>
      <c r="DS28" s="28"/>
    </row>
    <row r="29" spans="1:123">
      <c r="A29" s="42" t="s">
        <v>47</v>
      </c>
      <c r="B29" s="43" t="s">
        <v>48</v>
      </c>
      <c r="C29" s="44">
        <f>C30+C36+C52+C37+C38+C39+C40+C41+C42+C43+C44+C45+C46+C47+C48+C49+C50+C51</f>
        <v>0</v>
      </c>
      <c r="D29" s="44">
        <f t="shared" ref="D29:G29" si="7">D30+D36+D52+D37+D38+D39+D40+D41+D42+D43+D44+D45+D46+D47+D48+D49+D50+D51</f>
        <v>492863000</v>
      </c>
      <c r="E29" s="44">
        <f t="shared" si="7"/>
        <v>237801000</v>
      </c>
      <c r="F29" s="44">
        <f t="shared" si="7"/>
        <v>240598494.19999999</v>
      </c>
      <c r="G29" s="44">
        <f t="shared" si="7"/>
        <v>40230236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28"/>
      <c r="DS29" s="28"/>
    </row>
    <row r="30" spans="1:123" ht="30">
      <c r="A30" s="42" t="s">
        <v>49</v>
      </c>
      <c r="B30" s="43" t="s">
        <v>50</v>
      </c>
      <c r="C30" s="44">
        <f>C31+C32+C33+C34+C35</f>
        <v>0</v>
      </c>
      <c r="D30" s="44">
        <f t="shared" ref="D30:E30" si="8">D31+D32+D33+D34+D35</f>
        <v>481876000</v>
      </c>
      <c r="E30" s="44">
        <f t="shared" si="8"/>
        <v>231862000</v>
      </c>
      <c r="F30" s="44">
        <f>F31+F32+F33+F34+F35</f>
        <v>230481038.19999999</v>
      </c>
      <c r="G30" s="44">
        <f>G31+G32+G33+G34+G35</f>
        <v>38551816</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28"/>
      <c r="DS30" s="28"/>
    </row>
    <row r="31" spans="1:123" ht="30">
      <c r="A31" s="46" t="s">
        <v>51</v>
      </c>
      <c r="B31" s="47" t="s">
        <v>52</v>
      </c>
      <c r="C31" s="48"/>
      <c r="D31" s="44">
        <v>481876000</v>
      </c>
      <c r="E31" s="44">
        <v>231862000</v>
      </c>
      <c r="F31" s="48">
        <v>230266610.19999999</v>
      </c>
      <c r="G31" s="48">
        <v>38561105</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28"/>
      <c r="DS31" s="28"/>
    </row>
    <row r="32" spans="1:123" ht="66">
      <c r="A32" s="46" t="s">
        <v>53</v>
      </c>
      <c r="B32" s="49" t="s">
        <v>54</v>
      </c>
      <c r="C32" s="48"/>
      <c r="D32" s="44"/>
      <c r="E32" s="44"/>
      <c r="F32" s="48">
        <v>234095</v>
      </c>
      <c r="G32" s="48">
        <v>11228</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28"/>
      <c r="DS32" s="28"/>
    </row>
    <row r="33" spans="1:123" ht="27.75" customHeight="1">
      <c r="A33" s="46" t="s">
        <v>55</v>
      </c>
      <c r="B33" s="47" t="s">
        <v>56</v>
      </c>
      <c r="C33" s="48"/>
      <c r="D33" s="44"/>
      <c r="E33" s="44"/>
      <c r="F33" s="48"/>
      <c r="G33" s="48">
        <v>0</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28"/>
      <c r="DS33" s="28"/>
    </row>
    <row r="34" spans="1:123">
      <c r="A34" s="46" t="s">
        <v>57</v>
      </c>
      <c r="B34" s="47" t="s">
        <v>58</v>
      </c>
      <c r="C34" s="48"/>
      <c r="D34" s="44"/>
      <c r="E34" s="44"/>
      <c r="F34" s="48">
        <v>-19667</v>
      </c>
      <c r="G34" s="48">
        <v>-20517</v>
      </c>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28"/>
      <c r="DS34" s="28"/>
    </row>
    <row r="35" spans="1:123">
      <c r="A35" s="46" t="s">
        <v>59</v>
      </c>
      <c r="B35" s="47" t="s">
        <v>60</v>
      </c>
      <c r="C35" s="48"/>
      <c r="D35" s="44"/>
      <c r="E35" s="44"/>
      <c r="F35" s="48"/>
      <c r="G35" s="48">
        <v>0</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28"/>
      <c r="DS35" s="28"/>
    </row>
    <row r="36" spans="1:123">
      <c r="A36" s="46" t="s">
        <v>61</v>
      </c>
      <c r="B36" s="47" t="s">
        <v>62</v>
      </c>
      <c r="C36" s="48"/>
      <c r="D36" s="44"/>
      <c r="E36" s="44"/>
      <c r="F36" s="48"/>
      <c r="G36" s="48">
        <v>0</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28"/>
      <c r="DS36" s="28"/>
    </row>
    <row r="37" spans="1:123" ht="42.75">
      <c r="A37" s="46" t="s">
        <v>63</v>
      </c>
      <c r="B37" s="51" t="s">
        <v>64</v>
      </c>
      <c r="C37" s="48"/>
      <c r="D37" s="44"/>
      <c r="E37" s="44"/>
      <c r="F37" s="48"/>
      <c r="G37" s="48">
        <v>0</v>
      </c>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28"/>
      <c r="DS37" s="28"/>
    </row>
    <row r="38" spans="1:123" ht="45">
      <c r="A38" s="46" t="s">
        <v>65</v>
      </c>
      <c r="B38" s="47" t="s">
        <v>66</v>
      </c>
      <c r="C38" s="48"/>
      <c r="D38" s="44">
        <v>1000</v>
      </c>
      <c r="E38" s="44">
        <v>1000</v>
      </c>
      <c r="F38" s="48">
        <v>8908</v>
      </c>
      <c r="G38" s="48">
        <v>1704</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28"/>
      <c r="DS38" s="28"/>
    </row>
    <row r="39" spans="1:123" ht="75">
      <c r="A39" s="46" t="s">
        <v>67</v>
      </c>
      <c r="B39" s="47" t="s">
        <v>68</v>
      </c>
      <c r="C39" s="48"/>
      <c r="D39" s="44"/>
      <c r="E39" s="44"/>
      <c r="F39" s="48">
        <v>566</v>
      </c>
      <c r="G39" s="48">
        <v>0</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28"/>
      <c r="DS39" s="28"/>
    </row>
    <row r="40" spans="1:123" ht="60">
      <c r="A40" s="46" t="s">
        <v>69</v>
      </c>
      <c r="B40" s="47" t="s">
        <v>70</v>
      </c>
      <c r="C40" s="48"/>
      <c r="D40" s="44"/>
      <c r="E40" s="44"/>
      <c r="F40" s="48"/>
      <c r="G40" s="48"/>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28"/>
      <c r="DS40" s="28"/>
    </row>
    <row r="41" spans="1:123" ht="60">
      <c r="A41" s="46" t="s">
        <v>71</v>
      </c>
      <c r="B41" s="47" t="s">
        <v>72</v>
      </c>
      <c r="C41" s="48"/>
      <c r="D41" s="44"/>
      <c r="E41" s="44"/>
      <c r="F41" s="48"/>
      <c r="G41" s="48"/>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28"/>
      <c r="DS41" s="28"/>
    </row>
    <row r="42" spans="1:123" ht="60">
      <c r="A42" s="46" t="s">
        <v>73</v>
      </c>
      <c r="B42" s="47" t="s">
        <v>74</v>
      </c>
      <c r="C42" s="48"/>
      <c r="D42" s="44"/>
      <c r="E42" s="44"/>
      <c r="F42" s="48"/>
      <c r="G42" s="48">
        <v>50416</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28"/>
      <c r="DS42" s="28"/>
    </row>
    <row r="43" spans="1:123" ht="60">
      <c r="A43" s="46" t="s">
        <v>75</v>
      </c>
      <c r="B43" s="47" t="s">
        <v>76</v>
      </c>
      <c r="C43" s="48"/>
      <c r="D43" s="44"/>
      <c r="E43" s="44"/>
      <c r="F43" s="48"/>
      <c r="G43" s="48"/>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28"/>
      <c r="DS43" s="28"/>
    </row>
    <row r="44" spans="1:123" ht="45">
      <c r="A44" s="46" t="s">
        <v>77</v>
      </c>
      <c r="B44" s="47" t="s">
        <v>78</v>
      </c>
      <c r="C44" s="48"/>
      <c r="D44" s="44">
        <v>144000</v>
      </c>
      <c r="E44" s="44">
        <v>75000</v>
      </c>
      <c r="F44" s="153">
        <v>50416</v>
      </c>
      <c r="G44" s="153">
        <v>1918</v>
      </c>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28"/>
      <c r="DS44" s="28"/>
    </row>
    <row r="45" spans="1:123" ht="30" customHeight="1">
      <c r="A45" s="46" t="s">
        <v>79</v>
      </c>
      <c r="B45" s="47" t="s">
        <v>80</v>
      </c>
      <c r="C45" s="48"/>
      <c r="D45" s="44"/>
      <c r="E45" s="44"/>
      <c r="F45" s="48">
        <v>-3461</v>
      </c>
      <c r="G45" s="48">
        <v>-96</v>
      </c>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28"/>
      <c r="DS45" s="28"/>
    </row>
    <row r="46" spans="1:123">
      <c r="A46" s="46" t="s">
        <v>81</v>
      </c>
      <c r="B46" s="47" t="s">
        <v>82</v>
      </c>
      <c r="C46" s="48"/>
      <c r="D46" s="44"/>
      <c r="E46" s="44"/>
      <c r="F46" s="48">
        <v>426307</v>
      </c>
      <c r="G46" s="48">
        <v>24745</v>
      </c>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28"/>
      <c r="DS46" s="28"/>
    </row>
    <row r="47" spans="1:123" ht="30">
      <c r="A47" s="46" t="s">
        <v>83</v>
      </c>
      <c r="B47" s="47" t="s">
        <v>84</v>
      </c>
      <c r="C47" s="48"/>
      <c r="D47" s="44">
        <v>111000</v>
      </c>
      <c r="E47" s="44">
        <v>68000</v>
      </c>
      <c r="F47" s="79">
        <v>83549</v>
      </c>
      <c r="G47" s="48">
        <v>16027</v>
      </c>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28"/>
      <c r="DS47" s="28"/>
    </row>
    <row r="48" spans="1:123" ht="45">
      <c r="A48" s="52" t="s">
        <v>85</v>
      </c>
      <c r="B48" s="53" t="s">
        <v>86</v>
      </c>
      <c r="C48" s="48"/>
      <c r="D48" s="44"/>
      <c r="E48" s="44"/>
      <c r="F48" s="48"/>
      <c r="G48" s="48"/>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28"/>
      <c r="DS48" s="28"/>
    </row>
    <row r="49" spans="1:123" ht="30">
      <c r="A49" s="52" t="s">
        <v>87</v>
      </c>
      <c r="B49" s="53" t="s">
        <v>88</v>
      </c>
      <c r="C49" s="48"/>
      <c r="D49" s="44"/>
      <c r="E49" s="44"/>
      <c r="F49" s="48"/>
      <c r="G49" s="48"/>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28"/>
      <c r="DS49" s="28"/>
    </row>
    <row r="50" spans="1:123" ht="45">
      <c r="A50" s="52" t="s">
        <v>89</v>
      </c>
      <c r="B50" s="53" t="s">
        <v>90</v>
      </c>
      <c r="C50" s="48"/>
      <c r="D50" s="44">
        <v>381000</v>
      </c>
      <c r="E50" s="44">
        <v>191000</v>
      </c>
      <c r="F50" s="48">
        <v>249446</v>
      </c>
      <c r="G50" s="48">
        <v>35748</v>
      </c>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28"/>
      <c r="DS50" s="28"/>
    </row>
    <row r="51" spans="1:123" ht="30">
      <c r="A51" s="52" t="s">
        <v>91</v>
      </c>
      <c r="B51" s="53" t="s">
        <v>92</v>
      </c>
      <c r="C51" s="48"/>
      <c r="D51" s="44">
        <v>10350000</v>
      </c>
      <c r="E51" s="44">
        <v>5604000</v>
      </c>
      <c r="F51" s="48">
        <v>9301725</v>
      </c>
      <c r="G51" s="48">
        <v>1547958</v>
      </c>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28"/>
      <c r="DS51" s="28"/>
    </row>
    <row r="52" spans="1:123" ht="30">
      <c r="A52" s="46" t="s">
        <v>93</v>
      </c>
      <c r="B52" s="47" t="s">
        <v>94</v>
      </c>
      <c r="C52" s="48"/>
      <c r="D52" s="44"/>
      <c r="E52" s="44"/>
      <c r="F52" s="48"/>
      <c r="G52" s="48"/>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28"/>
      <c r="DS52" s="28"/>
    </row>
    <row r="53" spans="1:123">
      <c r="A53" s="42" t="s">
        <v>95</v>
      </c>
      <c r="B53" s="43" t="s">
        <v>96</v>
      </c>
      <c r="C53" s="44">
        <f>+C54+C59</f>
        <v>0</v>
      </c>
      <c r="D53" s="44">
        <f t="shared" ref="D53:G53" si="9">+D54+D59</f>
        <v>228000</v>
      </c>
      <c r="E53" s="44">
        <f t="shared" si="9"/>
        <v>101050</v>
      </c>
      <c r="F53" s="44">
        <f t="shared" si="9"/>
        <v>159320.87</v>
      </c>
      <c r="G53" s="44">
        <f t="shared" si="9"/>
        <v>19690.14</v>
      </c>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28"/>
      <c r="DS53" s="28"/>
    </row>
    <row r="54" spans="1:123">
      <c r="A54" s="42" t="s">
        <v>97</v>
      </c>
      <c r="B54" s="43" t="s">
        <v>98</v>
      </c>
      <c r="C54" s="44">
        <f>+C55+C57</f>
        <v>0</v>
      </c>
      <c r="D54" s="44">
        <f t="shared" ref="D54:G54" si="10">+D55+D57</f>
        <v>8000</v>
      </c>
      <c r="E54" s="44">
        <f t="shared" si="10"/>
        <v>6050</v>
      </c>
      <c r="F54" s="44">
        <f t="shared" si="10"/>
        <v>37037.949999999997</v>
      </c>
      <c r="G54" s="44">
        <f t="shared" si="10"/>
        <v>1210.1400000000001</v>
      </c>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28"/>
      <c r="DS54" s="28"/>
    </row>
    <row r="55" spans="1:123">
      <c r="A55" s="42" t="s">
        <v>99</v>
      </c>
      <c r="B55" s="43" t="s">
        <v>100</v>
      </c>
      <c r="C55" s="44">
        <f>+C56</f>
        <v>0</v>
      </c>
      <c r="D55" s="44">
        <f t="shared" ref="D55:G55" si="11">+D56</f>
        <v>8000</v>
      </c>
      <c r="E55" s="44">
        <f t="shared" si="11"/>
        <v>6050</v>
      </c>
      <c r="F55" s="44">
        <f t="shared" si="11"/>
        <v>37037.949999999997</v>
      </c>
      <c r="G55" s="44">
        <f t="shared" si="11"/>
        <v>1210.1400000000001</v>
      </c>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28"/>
      <c r="DS55" s="28"/>
    </row>
    <row r="56" spans="1:123">
      <c r="A56" s="46" t="s">
        <v>101</v>
      </c>
      <c r="B56" s="47" t="s">
        <v>102</v>
      </c>
      <c r="C56" s="48"/>
      <c r="D56" s="44">
        <v>8000</v>
      </c>
      <c r="E56" s="44">
        <v>6050</v>
      </c>
      <c r="F56" s="79">
        <v>37037.949999999997</v>
      </c>
      <c r="G56" s="48">
        <v>1210.1400000000001</v>
      </c>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28"/>
      <c r="DS56" s="28"/>
    </row>
    <row r="57" spans="1:123">
      <c r="A57" s="42" t="s">
        <v>103</v>
      </c>
      <c r="B57" s="43" t="s">
        <v>104</v>
      </c>
      <c r="C57" s="44">
        <f>+C58</f>
        <v>0</v>
      </c>
      <c r="D57" s="44">
        <f t="shared" ref="D57:G57" si="12">+D58</f>
        <v>0</v>
      </c>
      <c r="E57" s="44">
        <f t="shared" si="12"/>
        <v>0</v>
      </c>
      <c r="F57" s="44">
        <f t="shared" si="12"/>
        <v>0</v>
      </c>
      <c r="G57" s="44">
        <f t="shared" si="12"/>
        <v>0</v>
      </c>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28"/>
      <c r="DS57" s="28"/>
    </row>
    <row r="58" spans="1:123">
      <c r="A58" s="46" t="s">
        <v>105</v>
      </c>
      <c r="B58" s="47" t="s">
        <v>106</v>
      </c>
      <c r="C58" s="48"/>
      <c r="D58" s="44"/>
      <c r="E58" s="44"/>
      <c r="F58" s="48"/>
      <c r="G58" s="48"/>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28"/>
      <c r="DS58" s="28"/>
    </row>
    <row r="59" spans="1:123" s="54" customFormat="1">
      <c r="A59" s="42" t="s">
        <v>107</v>
      </c>
      <c r="B59" s="43" t="s">
        <v>108</v>
      </c>
      <c r="C59" s="44">
        <f>+C60+C64</f>
        <v>0</v>
      </c>
      <c r="D59" s="44">
        <f t="shared" ref="D59:G59" si="13">+D60+D64</f>
        <v>220000</v>
      </c>
      <c r="E59" s="44">
        <f t="shared" si="13"/>
        <v>95000</v>
      </c>
      <c r="F59" s="44">
        <f t="shared" si="13"/>
        <v>122282.92</v>
      </c>
      <c r="G59" s="44">
        <f t="shared" si="13"/>
        <v>18480</v>
      </c>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c r="A60" s="42" t="s">
        <v>109</v>
      </c>
      <c r="B60" s="43" t="s">
        <v>110</v>
      </c>
      <c r="C60" s="44">
        <f>C63+C61+C62</f>
        <v>0</v>
      </c>
      <c r="D60" s="44">
        <f t="shared" ref="D60:G60" si="14">D63+D61+D62</f>
        <v>220000</v>
      </c>
      <c r="E60" s="44">
        <f t="shared" si="14"/>
        <v>95000</v>
      </c>
      <c r="F60" s="80">
        <f t="shared" si="14"/>
        <v>122282.92</v>
      </c>
      <c r="G60" s="44">
        <f t="shared" si="14"/>
        <v>18480</v>
      </c>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28"/>
      <c r="DS60" s="28"/>
    </row>
    <row r="61" spans="1:123">
      <c r="A61" s="55" t="s">
        <v>111</v>
      </c>
      <c r="B61" s="43" t="s">
        <v>112</v>
      </c>
      <c r="C61" s="44"/>
      <c r="D61" s="44"/>
      <c r="E61" s="44"/>
      <c r="F61" s="44">
        <v>-1420</v>
      </c>
      <c r="G61" s="44">
        <v>-1420</v>
      </c>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28"/>
      <c r="DS61" s="28"/>
    </row>
    <row r="62" spans="1:123" ht="30">
      <c r="A62" s="55" t="s">
        <v>113</v>
      </c>
      <c r="B62" s="43" t="s">
        <v>114</v>
      </c>
      <c r="C62" s="44"/>
      <c r="D62" s="44"/>
      <c r="E62" s="44"/>
      <c r="F62" s="44"/>
      <c r="G62" s="44"/>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28"/>
      <c r="DS62" s="28"/>
    </row>
    <row r="63" spans="1:123">
      <c r="A63" s="46" t="s">
        <v>115</v>
      </c>
      <c r="B63" s="56" t="s">
        <v>116</v>
      </c>
      <c r="C63" s="48"/>
      <c r="D63" s="44">
        <v>220000</v>
      </c>
      <c r="E63" s="44">
        <v>95000</v>
      </c>
      <c r="F63" s="48">
        <v>123702.92</v>
      </c>
      <c r="G63" s="48">
        <v>19900</v>
      </c>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28"/>
      <c r="DS63" s="28"/>
    </row>
    <row r="64" spans="1:123" ht="19.5" customHeight="1">
      <c r="A64" s="42" t="s">
        <v>117</v>
      </c>
      <c r="B64" s="43" t="s">
        <v>118</v>
      </c>
      <c r="C64" s="44">
        <f>C65</f>
        <v>0</v>
      </c>
      <c r="D64" s="44">
        <f t="shared" ref="D64:G64" si="15">D65</f>
        <v>0</v>
      </c>
      <c r="E64" s="44">
        <f t="shared" si="15"/>
        <v>0</v>
      </c>
      <c r="F64" s="44">
        <f t="shared" si="15"/>
        <v>0</v>
      </c>
      <c r="G64" s="44">
        <f t="shared" si="15"/>
        <v>0</v>
      </c>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28"/>
      <c r="DS64" s="28"/>
    </row>
    <row r="65" spans="1:123">
      <c r="A65" s="46" t="s">
        <v>119</v>
      </c>
      <c r="B65" s="56" t="s">
        <v>120</v>
      </c>
      <c r="C65" s="48"/>
      <c r="D65" s="44"/>
      <c r="E65" s="44"/>
      <c r="F65" s="48"/>
      <c r="G65" s="48"/>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28"/>
      <c r="DS65" s="28"/>
    </row>
    <row r="66" spans="1:123">
      <c r="A66" s="42" t="s">
        <v>121</v>
      </c>
      <c r="B66" s="43" t="s">
        <v>122</v>
      </c>
      <c r="C66" s="44">
        <f>+C67</f>
        <v>0</v>
      </c>
      <c r="D66" s="44">
        <f t="shared" ref="D66:G66" si="16">+D67</f>
        <v>93930490</v>
      </c>
      <c r="E66" s="44">
        <f t="shared" si="16"/>
        <v>90690010</v>
      </c>
      <c r="F66" s="44">
        <f t="shared" si="16"/>
        <v>-26</v>
      </c>
      <c r="G66" s="44">
        <f t="shared" si="16"/>
        <v>-26</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28"/>
      <c r="DS66" s="28"/>
    </row>
    <row r="67" spans="1:123" ht="30">
      <c r="A67" s="42" t="s">
        <v>123</v>
      </c>
      <c r="B67" s="43" t="s">
        <v>124</v>
      </c>
      <c r="C67" s="44">
        <f>+C68+C81</f>
        <v>0</v>
      </c>
      <c r="D67" s="44">
        <f t="shared" ref="D67:G67" si="17">+D68+D81</f>
        <v>93930490</v>
      </c>
      <c r="E67" s="44">
        <f t="shared" si="17"/>
        <v>90690010</v>
      </c>
      <c r="F67" s="44">
        <f t="shared" si="17"/>
        <v>-26</v>
      </c>
      <c r="G67" s="44">
        <f t="shared" si="17"/>
        <v>-26</v>
      </c>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28"/>
      <c r="DS67" s="28"/>
    </row>
    <row r="68" spans="1:123">
      <c r="A68" s="42" t="s">
        <v>125</v>
      </c>
      <c r="B68" s="43" t="s">
        <v>126</v>
      </c>
      <c r="C68" s="44">
        <f>C69+C70+C71+C72+C74+C75+C76+C77+C73+C78+C79+C80</f>
        <v>0</v>
      </c>
      <c r="D68" s="44">
        <f t="shared" ref="D68:G68" si="18">D69+D70+D71+D72+D74+D75+D76+D77+D73+D78+D79+D80</f>
        <v>93925790</v>
      </c>
      <c r="E68" s="44">
        <f t="shared" si="18"/>
        <v>90688700</v>
      </c>
      <c r="F68" s="44">
        <f t="shared" si="18"/>
        <v>0</v>
      </c>
      <c r="G68" s="44">
        <f t="shared" si="18"/>
        <v>0</v>
      </c>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28"/>
      <c r="DS68" s="28"/>
    </row>
    <row r="69" spans="1:123" ht="30">
      <c r="A69" s="46" t="s">
        <v>127</v>
      </c>
      <c r="B69" s="56" t="s">
        <v>128</v>
      </c>
      <c r="C69" s="48"/>
      <c r="D69" s="44"/>
      <c r="E69" s="44"/>
      <c r="F69" s="48"/>
      <c r="G69" s="48"/>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28"/>
      <c r="DS69" s="28"/>
    </row>
    <row r="70" spans="1:123" ht="45">
      <c r="A70" s="46" t="s">
        <v>129</v>
      </c>
      <c r="B70" s="56" t="s">
        <v>130</v>
      </c>
      <c r="C70" s="48"/>
      <c r="D70" s="44"/>
      <c r="E70" s="44"/>
      <c r="F70" s="48"/>
      <c r="G70" s="48"/>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28"/>
      <c r="DS70" s="28"/>
    </row>
    <row r="71" spans="1:123" ht="30">
      <c r="A71" s="57" t="s">
        <v>131</v>
      </c>
      <c r="B71" s="56" t="s">
        <v>132</v>
      </c>
      <c r="C71" s="48"/>
      <c r="D71" s="44">
        <v>74213480</v>
      </c>
      <c r="E71" s="44">
        <v>74213480</v>
      </c>
      <c r="F71" s="48"/>
      <c r="G71" s="48"/>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28"/>
      <c r="DS71" s="28"/>
    </row>
    <row r="72" spans="1:123" ht="30">
      <c r="A72" s="46" t="s">
        <v>133</v>
      </c>
      <c r="B72" s="58" t="s">
        <v>134</v>
      </c>
      <c r="C72" s="48"/>
      <c r="D72" s="44"/>
      <c r="E72" s="44"/>
      <c r="F72" s="48"/>
      <c r="G72" s="48"/>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28"/>
      <c r="DS72" s="28"/>
    </row>
    <row r="73" spans="1:123">
      <c r="A73" s="46" t="s">
        <v>135</v>
      </c>
      <c r="B73" s="58" t="s">
        <v>136</v>
      </c>
      <c r="C73" s="48"/>
      <c r="D73" s="44"/>
      <c r="E73" s="44"/>
      <c r="F73" s="48"/>
      <c r="G73" s="48"/>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28"/>
      <c r="DS73" s="28"/>
    </row>
    <row r="74" spans="1:123" ht="30">
      <c r="A74" s="46" t="s">
        <v>137</v>
      </c>
      <c r="B74" s="58" t="s">
        <v>138</v>
      </c>
      <c r="C74" s="48"/>
      <c r="D74" s="44"/>
      <c r="E74" s="44"/>
      <c r="F74" s="48"/>
      <c r="G74" s="48"/>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28"/>
      <c r="DS74" s="28"/>
    </row>
    <row r="75" spans="1:123" ht="30">
      <c r="A75" s="46" t="s">
        <v>139</v>
      </c>
      <c r="B75" s="58" t="s">
        <v>140</v>
      </c>
      <c r="C75" s="48"/>
      <c r="D75" s="44"/>
      <c r="E75" s="44"/>
      <c r="F75" s="48"/>
      <c r="G75" s="48"/>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28"/>
      <c r="DS75" s="28"/>
    </row>
    <row r="76" spans="1:123" ht="30">
      <c r="A76" s="46" t="s">
        <v>141</v>
      </c>
      <c r="B76" s="58" t="s">
        <v>142</v>
      </c>
      <c r="C76" s="48"/>
      <c r="D76" s="44"/>
      <c r="E76" s="44"/>
      <c r="F76" s="48"/>
      <c r="G76" s="48"/>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28"/>
      <c r="DS76" s="28"/>
    </row>
    <row r="77" spans="1:123" ht="75">
      <c r="A77" s="46" t="s">
        <v>143</v>
      </c>
      <c r="B77" s="58" t="s">
        <v>144</v>
      </c>
      <c r="C77" s="48"/>
      <c r="D77" s="44"/>
      <c r="E77" s="44"/>
      <c r="F77" s="48"/>
      <c r="G77" s="48"/>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28"/>
      <c r="DS77" s="28"/>
    </row>
    <row r="78" spans="1:123" ht="30">
      <c r="A78" s="46" t="s">
        <v>145</v>
      </c>
      <c r="B78" s="58" t="s">
        <v>146</v>
      </c>
      <c r="C78" s="48"/>
      <c r="D78" s="44">
        <v>8896310</v>
      </c>
      <c r="E78" s="44">
        <v>5659220</v>
      </c>
      <c r="F78" s="48"/>
      <c r="G78" s="48"/>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28"/>
      <c r="DS78" s="28"/>
    </row>
    <row r="79" spans="1:123" ht="30">
      <c r="A79" s="46" t="s">
        <v>147</v>
      </c>
      <c r="B79" s="58" t="s">
        <v>148</v>
      </c>
      <c r="C79" s="48"/>
      <c r="D79" s="44"/>
      <c r="E79" s="44"/>
      <c r="F79" s="48"/>
      <c r="G79" s="48"/>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28"/>
      <c r="DS79" s="28"/>
    </row>
    <row r="80" spans="1:123" ht="75">
      <c r="A80" s="46" t="s">
        <v>149</v>
      </c>
      <c r="B80" s="58" t="s">
        <v>150</v>
      </c>
      <c r="C80" s="48"/>
      <c r="D80" s="44">
        <v>10816000</v>
      </c>
      <c r="E80" s="44">
        <v>10816000</v>
      </c>
      <c r="F80" s="48"/>
      <c r="G80" s="48"/>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28"/>
      <c r="DS80" s="28"/>
    </row>
    <row r="81" spans="1:123">
      <c r="A81" s="42" t="s">
        <v>151</v>
      </c>
      <c r="B81" s="43" t="s">
        <v>152</v>
      </c>
      <c r="C81" s="44">
        <f>+C82+C83+C84+C85+C86+C87+C88+C89</f>
        <v>0</v>
      </c>
      <c r="D81" s="44">
        <f t="shared" ref="D81:G81" si="19">+D82+D83+D84+D85+D86+D87+D88+D89</f>
        <v>4700</v>
      </c>
      <c r="E81" s="44">
        <f t="shared" si="19"/>
        <v>1310</v>
      </c>
      <c r="F81" s="44">
        <f t="shared" si="19"/>
        <v>-26</v>
      </c>
      <c r="G81" s="44">
        <f t="shared" si="19"/>
        <v>-26</v>
      </c>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28"/>
      <c r="DS81" s="28"/>
    </row>
    <row r="82" spans="1:123" ht="45">
      <c r="A82" s="59" t="s">
        <v>153</v>
      </c>
      <c r="B82" s="47" t="s">
        <v>154</v>
      </c>
      <c r="C82" s="48"/>
      <c r="D82" s="44"/>
      <c r="E82" s="44"/>
      <c r="F82" s="48"/>
      <c r="G82" s="48"/>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28"/>
      <c r="DS82" s="28"/>
    </row>
    <row r="83" spans="1:123" ht="30">
      <c r="A83" s="59" t="s">
        <v>155</v>
      </c>
      <c r="B83" s="60" t="s">
        <v>134</v>
      </c>
      <c r="C83" s="48"/>
      <c r="D83" s="44"/>
      <c r="E83" s="44"/>
      <c r="F83" s="48"/>
      <c r="G83" s="48"/>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28"/>
      <c r="DS83" s="28"/>
    </row>
    <row r="84" spans="1:123" ht="60">
      <c r="A84" s="46" t="s">
        <v>156</v>
      </c>
      <c r="B84" s="47" t="s">
        <v>157</v>
      </c>
      <c r="C84" s="48"/>
      <c r="D84" s="44"/>
      <c r="E84" s="44"/>
      <c r="F84" s="48"/>
      <c r="G84" s="48"/>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28"/>
      <c r="DS84" s="28"/>
    </row>
    <row r="85" spans="1:123" ht="45">
      <c r="A85" s="46" t="s">
        <v>158</v>
      </c>
      <c r="B85" s="47" t="s">
        <v>159</v>
      </c>
      <c r="C85" s="48"/>
      <c r="D85" s="44">
        <v>4700</v>
      </c>
      <c r="E85" s="44">
        <v>1310</v>
      </c>
      <c r="F85" s="48"/>
      <c r="G85" s="48"/>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28"/>
      <c r="DS85" s="28"/>
    </row>
    <row r="86" spans="1:123" ht="30">
      <c r="A86" s="46" t="s">
        <v>160</v>
      </c>
      <c r="B86" s="47" t="s">
        <v>138</v>
      </c>
      <c r="C86" s="48"/>
      <c r="D86" s="44"/>
      <c r="E86" s="44"/>
      <c r="F86" s="48"/>
      <c r="G86" s="48"/>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28"/>
      <c r="DS86" s="28"/>
    </row>
    <row r="87" spans="1:123" ht="30">
      <c r="A87" s="51" t="s">
        <v>161</v>
      </c>
      <c r="B87" s="61" t="s">
        <v>162</v>
      </c>
      <c r="C87" s="48"/>
      <c r="D87" s="44"/>
      <c r="E87" s="44"/>
      <c r="F87" s="48"/>
      <c r="G87" s="48"/>
      <c r="AD87" s="28"/>
      <c r="AE87" s="28"/>
      <c r="AF87" s="28"/>
      <c r="AX87" s="28"/>
    </row>
    <row r="88" spans="1:123" ht="90">
      <c r="A88" s="62" t="s">
        <v>163</v>
      </c>
      <c r="B88" s="63" t="s">
        <v>164</v>
      </c>
      <c r="C88" s="48"/>
      <c r="D88" s="44"/>
      <c r="E88" s="44"/>
      <c r="F88" s="48">
        <v>-26</v>
      </c>
      <c r="G88" s="48">
        <v>-26</v>
      </c>
      <c r="AD88" s="28"/>
      <c r="AE88" s="28"/>
      <c r="AF88" s="28"/>
      <c r="AX88" s="28"/>
    </row>
    <row r="89" spans="1:123" ht="45">
      <c r="A89" s="62" t="s">
        <v>165</v>
      </c>
      <c r="B89" s="64" t="s">
        <v>166</v>
      </c>
      <c r="C89" s="48"/>
      <c r="D89" s="44"/>
      <c r="E89" s="44"/>
      <c r="F89" s="48"/>
      <c r="G89" s="48"/>
      <c r="AD89" s="28"/>
      <c r="AE89" s="28"/>
      <c r="AF89" s="28"/>
      <c r="AX89" s="28"/>
    </row>
    <row r="90" spans="1:123" ht="45">
      <c r="A90" s="62" t="s">
        <v>167</v>
      </c>
      <c r="B90" s="65" t="s">
        <v>168</v>
      </c>
      <c r="C90" s="44">
        <f t="shared" ref="C90:G91" si="20">C91</f>
        <v>0</v>
      </c>
      <c r="D90" s="44">
        <f t="shared" si="20"/>
        <v>0</v>
      </c>
      <c r="E90" s="44">
        <f t="shared" si="20"/>
        <v>0</v>
      </c>
      <c r="F90" s="44">
        <f t="shared" si="20"/>
        <v>0</v>
      </c>
      <c r="G90" s="44">
        <f t="shared" si="20"/>
        <v>0</v>
      </c>
      <c r="AD90" s="28"/>
      <c r="AE90" s="28"/>
      <c r="AF90" s="28"/>
      <c r="AX90" s="28"/>
    </row>
    <row r="91" spans="1:123">
      <c r="A91" s="62" t="s">
        <v>169</v>
      </c>
      <c r="B91" s="64" t="s">
        <v>170</v>
      </c>
      <c r="C91" s="44">
        <f t="shared" si="20"/>
        <v>0</v>
      </c>
      <c r="D91" s="44">
        <f t="shared" si="20"/>
        <v>0</v>
      </c>
      <c r="E91" s="44">
        <f t="shared" si="20"/>
        <v>0</v>
      </c>
      <c r="F91" s="44">
        <f t="shared" si="20"/>
        <v>0</v>
      </c>
      <c r="G91" s="44">
        <f t="shared" si="20"/>
        <v>0</v>
      </c>
      <c r="AD91" s="28"/>
      <c r="AE91" s="28"/>
      <c r="AF91" s="28"/>
      <c r="AX91" s="28"/>
    </row>
    <row r="92" spans="1:123" ht="30">
      <c r="A92" s="62" t="s">
        <v>171</v>
      </c>
      <c r="B92" s="64" t="s">
        <v>172</v>
      </c>
      <c r="C92" s="44"/>
      <c r="D92" s="44"/>
      <c r="E92" s="44"/>
      <c r="F92" s="48"/>
      <c r="G92" s="48"/>
      <c r="AD92" s="28"/>
      <c r="AE92" s="28"/>
      <c r="AF92" s="28"/>
      <c r="AX92" s="28"/>
    </row>
    <row r="93" spans="1:123" ht="45">
      <c r="A93" s="62" t="s">
        <v>470</v>
      </c>
      <c r="B93" s="65" t="s">
        <v>168</v>
      </c>
      <c r="C93" s="44">
        <f>C94</f>
        <v>0</v>
      </c>
      <c r="D93" s="44">
        <f t="shared" ref="D93:G94" si="21">D94</f>
        <v>0</v>
      </c>
      <c r="E93" s="44">
        <f t="shared" si="21"/>
        <v>0</v>
      </c>
      <c r="F93" s="44">
        <f t="shared" si="21"/>
        <v>0</v>
      </c>
      <c r="G93" s="44">
        <f t="shared" si="21"/>
        <v>0</v>
      </c>
      <c r="AX93" s="28"/>
    </row>
    <row r="94" spans="1:123">
      <c r="A94" s="62" t="s">
        <v>471</v>
      </c>
      <c r="B94" s="64" t="s">
        <v>170</v>
      </c>
      <c r="C94" s="44">
        <f t="shared" ref="C94:E94" si="22">C95</f>
        <v>0</v>
      </c>
      <c r="D94" s="44">
        <f t="shared" si="22"/>
        <v>0</v>
      </c>
      <c r="E94" s="44">
        <f t="shared" si="22"/>
        <v>0</v>
      </c>
      <c r="F94" s="44">
        <f t="shared" si="21"/>
        <v>0</v>
      </c>
      <c r="G94" s="44">
        <f t="shared" si="21"/>
        <v>0</v>
      </c>
      <c r="AX94" s="28"/>
    </row>
    <row r="95" spans="1:123">
      <c r="A95" s="62" t="s">
        <v>472</v>
      </c>
      <c r="B95" s="64" t="s">
        <v>465</v>
      </c>
      <c r="C95" s="44"/>
      <c r="D95" s="44"/>
      <c r="E95" s="44"/>
      <c r="F95" s="48"/>
      <c r="G95" s="48"/>
      <c r="AX95" s="28"/>
    </row>
    <row r="96" spans="1:123" ht="30">
      <c r="A96" s="65" t="s">
        <v>473</v>
      </c>
      <c r="B96" s="65" t="s">
        <v>173</v>
      </c>
      <c r="C96" s="44">
        <f>C97+C99</f>
        <v>0</v>
      </c>
      <c r="D96" s="44">
        <f t="shared" ref="D96:G96" si="23">D97+D99</f>
        <v>0</v>
      </c>
      <c r="E96" s="44">
        <f t="shared" si="23"/>
        <v>0</v>
      </c>
      <c r="F96" s="44">
        <f t="shared" si="23"/>
        <v>0</v>
      </c>
      <c r="G96" s="44">
        <f t="shared" si="23"/>
        <v>0</v>
      </c>
      <c r="AX96" s="28"/>
    </row>
    <row r="97" spans="1:50" ht="45">
      <c r="A97" s="65" t="s">
        <v>174</v>
      </c>
      <c r="B97" s="65" t="s">
        <v>168</v>
      </c>
      <c r="C97" s="44">
        <f>C98</f>
        <v>0</v>
      </c>
      <c r="D97" s="44">
        <f t="shared" ref="D97:G97" si="24">D98</f>
        <v>0</v>
      </c>
      <c r="E97" s="44">
        <f t="shared" si="24"/>
        <v>0</v>
      </c>
      <c r="F97" s="44">
        <f t="shared" si="24"/>
        <v>0</v>
      </c>
      <c r="G97" s="44">
        <f t="shared" si="24"/>
        <v>0</v>
      </c>
      <c r="AX97" s="28"/>
    </row>
    <row r="98" spans="1:50" ht="30">
      <c r="A98" s="64" t="s">
        <v>175</v>
      </c>
      <c r="B98" s="64" t="s">
        <v>176</v>
      </c>
      <c r="C98" s="44"/>
      <c r="D98" s="44"/>
      <c r="E98" s="44"/>
      <c r="F98" s="44"/>
      <c r="G98" s="44"/>
      <c r="AX98" s="28"/>
    </row>
    <row r="99" spans="1:50">
      <c r="A99" s="64"/>
      <c r="B99" s="64" t="s">
        <v>466</v>
      </c>
      <c r="C99" s="44">
        <f>C100</f>
        <v>0</v>
      </c>
      <c r="D99" s="44">
        <f t="shared" ref="D99:G101" si="25">D100</f>
        <v>0</v>
      </c>
      <c r="E99" s="44">
        <f t="shared" si="25"/>
        <v>0</v>
      </c>
      <c r="F99" s="44">
        <f t="shared" si="25"/>
        <v>0</v>
      </c>
      <c r="G99" s="44">
        <f t="shared" si="25"/>
        <v>0</v>
      </c>
      <c r="AX99" s="28"/>
    </row>
    <row r="100" spans="1:50">
      <c r="A100" s="64" t="s">
        <v>474</v>
      </c>
      <c r="B100" s="64" t="s">
        <v>467</v>
      </c>
      <c r="C100" s="44">
        <f>C101</f>
        <v>0</v>
      </c>
      <c r="D100" s="44">
        <f t="shared" si="25"/>
        <v>0</v>
      </c>
      <c r="E100" s="44">
        <f t="shared" si="25"/>
        <v>0</v>
      </c>
      <c r="F100" s="44">
        <f t="shared" si="25"/>
        <v>0</v>
      </c>
      <c r="G100" s="44">
        <f t="shared" si="25"/>
        <v>0</v>
      </c>
      <c r="AX100" s="28"/>
    </row>
    <row r="101" spans="1:50" ht="30">
      <c r="A101" s="64" t="s">
        <v>475</v>
      </c>
      <c r="B101" s="64" t="s">
        <v>468</v>
      </c>
      <c r="C101" s="44">
        <f>C102</f>
        <v>0</v>
      </c>
      <c r="D101" s="44">
        <f t="shared" si="25"/>
        <v>0</v>
      </c>
      <c r="E101" s="44">
        <f t="shared" si="25"/>
        <v>0</v>
      </c>
      <c r="F101" s="44">
        <f t="shared" si="25"/>
        <v>0</v>
      </c>
      <c r="G101" s="44">
        <f t="shared" si="25"/>
        <v>0</v>
      </c>
      <c r="AX101" s="28"/>
    </row>
    <row r="102" spans="1:50" ht="30">
      <c r="A102" s="64" t="s">
        <v>476</v>
      </c>
      <c r="B102" s="64" t="s">
        <v>469</v>
      </c>
      <c r="C102" s="48"/>
      <c r="D102" s="44"/>
      <c r="E102" s="44"/>
      <c r="F102" s="48"/>
      <c r="G102" s="48"/>
      <c r="AX102" s="28"/>
    </row>
    <row r="103" spans="1:50">
      <c r="A103" s="65" t="s">
        <v>177</v>
      </c>
      <c r="B103" s="65" t="s">
        <v>178</v>
      </c>
      <c r="C103" s="44">
        <f>C104</f>
        <v>0</v>
      </c>
      <c r="D103" s="44">
        <f t="shared" ref="D103:G103" si="26">D104</f>
        <v>0</v>
      </c>
      <c r="E103" s="44">
        <f t="shared" si="26"/>
        <v>0</v>
      </c>
      <c r="F103" s="44">
        <f t="shared" si="26"/>
        <v>-923944</v>
      </c>
      <c r="G103" s="44">
        <f t="shared" si="26"/>
        <v>774942</v>
      </c>
      <c r="AX103" s="28"/>
    </row>
    <row r="104" spans="1:50" ht="45">
      <c r="A104" s="64" t="s">
        <v>179</v>
      </c>
      <c r="B104" s="64" t="s">
        <v>180</v>
      </c>
      <c r="C104" s="48"/>
      <c r="D104" s="44"/>
      <c r="E104" s="44"/>
      <c r="F104" s="48">
        <v>-923944</v>
      </c>
      <c r="G104" s="48">
        <v>774942</v>
      </c>
      <c r="AX104" s="28"/>
    </row>
    <row r="105" spans="1:50">
      <c r="B105" s="66" t="s">
        <v>513</v>
      </c>
      <c r="AX105" s="28"/>
    </row>
    <row r="106" spans="1:50" ht="15.75">
      <c r="A106" s="157" t="s">
        <v>498</v>
      </c>
      <c r="B106" s="157"/>
      <c r="AX106" s="28"/>
    </row>
    <row r="107" spans="1:50">
      <c r="AX107" s="28"/>
    </row>
    <row r="108" spans="1:50" ht="15.75">
      <c r="B108" s="67" t="s">
        <v>499</v>
      </c>
      <c r="C108" s="41"/>
      <c r="D108" s="68" t="s">
        <v>500</v>
      </c>
      <c r="AX108" s="28"/>
    </row>
    <row r="109" spans="1:50">
      <c r="B109" s="69" t="s">
        <v>501</v>
      </c>
      <c r="C109" s="41"/>
      <c r="D109" s="69" t="s">
        <v>502</v>
      </c>
    </row>
    <row r="110" spans="1:50">
      <c r="B110" s="41"/>
      <c r="C110" s="41"/>
      <c r="D110" s="69"/>
    </row>
    <row r="111" spans="1:50">
      <c r="B111" s="41"/>
      <c r="C111" s="41"/>
      <c r="D111" s="69"/>
    </row>
    <row r="112" spans="1:50">
      <c r="B112" s="41"/>
      <c r="C112" s="41"/>
      <c r="D112" s="70" t="s">
        <v>503</v>
      </c>
    </row>
    <row r="113" spans="2:4">
      <c r="B113" s="41"/>
      <c r="C113" s="41"/>
      <c r="D113" s="69" t="s">
        <v>504</v>
      </c>
    </row>
    <row r="114" spans="2:4">
      <c r="B114" s="41"/>
      <c r="C114" s="41"/>
      <c r="D114" s="41"/>
    </row>
    <row r="116" spans="2:4">
      <c r="D116" s="70" t="s">
        <v>505</v>
      </c>
    </row>
    <row r="117" spans="2:4">
      <c r="D117" s="69" t="s">
        <v>506</v>
      </c>
    </row>
  </sheetData>
  <protectedRanges>
    <protectedRange sqref="C87:C88 C71:C83 C63 C31:C52 C56:C57 C19:C28 D25:E25 D57:E57 C59:E59 C66:E67 D81:E81" name="Zonă1_3_1" securityDescriptor="O:WDG:WDD:(A;;CC;;;AN)(A;;CC;;;AU)(A;;CC;;;WD)"/>
    <protectedRange sqref="G87:G89 G63 G31:G52 G92 G95 G19:G28 G56:G57 G59 G66:G67 G71:G83" name="Zonă1_3_1_2" securityDescriptor="O:WDG:WDD:(A;;CC;;;AN)(A;;CC;;;AU)(A;;CC;;;WD)"/>
    <protectedRange sqref="F19:F28 F56:F57 F71:F83 F87:F89 F63 F31:F52 F92 F95 F59 F66:F67" name="Zonă1_3_1_2_1" securityDescriptor="O:WDG:WDD:(A;;CC;;;AN)(A;;CC;;;AU)(A;;CC;;;WD)"/>
  </protectedRanges>
  <mergeCells count="24">
    <mergeCell ref="A106:B106"/>
    <mergeCell ref="V6:Z6"/>
    <mergeCell ref="I6:K6"/>
    <mergeCell ref="L6:P6"/>
    <mergeCell ref="Q6:U6"/>
    <mergeCell ref="CD6:CH6"/>
    <mergeCell ref="AA6:AE6"/>
    <mergeCell ref="AF6:AJ6"/>
    <mergeCell ref="AK6:AO6"/>
    <mergeCell ref="AP6:AT6"/>
    <mergeCell ref="AU6:AY6"/>
    <mergeCell ref="AZ6:BD6"/>
    <mergeCell ref="BE6:BI6"/>
    <mergeCell ref="BJ6:BN6"/>
    <mergeCell ref="BO6:BS6"/>
    <mergeCell ref="BT6:BX6"/>
    <mergeCell ref="BY6:CC6"/>
    <mergeCell ref="DM6:DQ6"/>
    <mergeCell ref="CI6:CM6"/>
    <mergeCell ref="CN6:CR6"/>
    <mergeCell ref="CS6:CW6"/>
    <mergeCell ref="CX6:DB6"/>
    <mergeCell ref="DC6:DG6"/>
    <mergeCell ref="DH6:DL6"/>
  </mergeCells>
  <pageMargins left="0.74803149606299213" right="0.27559055118110237" top="0.23622047244094491" bottom="0.19685039370078741" header="0.23622047244094491" footer="0.1574803149606299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237"/>
  <sheetViews>
    <sheetView tabSelected="1" zoomScale="90" zoomScaleNormal="90" workbookViewId="0">
      <pane xSplit="3" ySplit="8" topLeftCell="D9" activePane="bottomRight" state="frozen"/>
      <selection activeCell="G7" sqref="G7:H209"/>
      <selection pane="topRight" activeCell="G7" sqref="G7:H209"/>
      <selection pane="bottomLeft" activeCell="G7" sqref="G7:H209"/>
      <selection pane="bottomRight" activeCell="B7" sqref="B7"/>
    </sheetView>
  </sheetViews>
  <sheetFormatPr defaultColWidth="9.140625" defaultRowHeight="15"/>
  <cols>
    <col min="1" max="1" width="14.42578125" style="1" customWidth="1"/>
    <col min="2" max="2" width="49" style="4" customWidth="1"/>
    <col min="3" max="3" width="2.85546875" style="4" hidden="1" customWidth="1"/>
    <col min="4" max="4" width="15.42578125" style="4" bestFit="1" customWidth="1"/>
    <col min="5" max="5" width="17" style="4" bestFit="1" customWidth="1"/>
    <col min="6" max="6" width="15.7109375" style="4" bestFit="1" customWidth="1"/>
    <col min="7" max="7" width="15.42578125" style="73" bestFit="1" customWidth="1"/>
    <col min="8" max="8" width="14.5703125" style="4" bestFit="1" customWidth="1"/>
    <col min="9" max="9" width="11.28515625" style="5" bestFit="1" customWidth="1"/>
    <col min="10" max="16384" width="9.140625" style="5"/>
  </cols>
  <sheetData>
    <row r="1" spans="1:8" ht="17.25">
      <c r="B1" s="19" t="s">
        <v>497</v>
      </c>
    </row>
    <row r="3" spans="1:8" ht="17.25">
      <c r="B3" s="2" t="s">
        <v>507</v>
      </c>
      <c r="C3" s="3"/>
    </row>
    <row r="4" spans="1:8">
      <c r="B4" s="3"/>
      <c r="C4" s="3"/>
    </row>
    <row r="5" spans="1:8">
      <c r="B5" s="3"/>
      <c r="C5" s="3"/>
      <c r="D5" s="6"/>
    </row>
    <row r="6" spans="1:8">
      <c r="B6" s="12" t="s">
        <v>509</v>
      </c>
      <c r="D6" s="7"/>
      <c r="E6" s="7"/>
      <c r="F6" s="8"/>
      <c r="G6" s="74"/>
      <c r="H6" s="13" t="s">
        <v>464</v>
      </c>
    </row>
    <row r="7" spans="1:8" s="9" customFormat="1" ht="60">
      <c r="A7" s="83" t="s">
        <v>1</v>
      </c>
      <c r="B7" s="84" t="s">
        <v>2</v>
      </c>
      <c r="C7" s="84"/>
      <c r="D7" s="84" t="s">
        <v>181</v>
      </c>
      <c r="E7" s="85" t="s">
        <v>182</v>
      </c>
      <c r="F7" s="85" t="s">
        <v>183</v>
      </c>
      <c r="G7" s="86" t="s">
        <v>508</v>
      </c>
      <c r="H7" s="84" t="s">
        <v>184</v>
      </c>
    </row>
    <row r="8" spans="1:8">
      <c r="A8" s="87"/>
      <c r="B8" s="88" t="s">
        <v>185</v>
      </c>
      <c r="C8" s="88"/>
      <c r="D8" s="89"/>
      <c r="E8" s="89"/>
      <c r="F8" s="89"/>
      <c r="G8" s="90"/>
      <c r="H8" s="89"/>
    </row>
    <row r="9" spans="1:8" s="10" customFormat="1" ht="16.5" customHeight="1">
      <c r="A9" s="91" t="s">
        <v>198</v>
      </c>
      <c r="B9" s="92" t="s">
        <v>186</v>
      </c>
      <c r="C9" s="71">
        <f t="shared" ref="C9:H9" si="0">+C10+C18</f>
        <v>0</v>
      </c>
      <c r="D9" s="71">
        <f t="shared" si="0"/>
        <v>686431770</v>
      </c>
      <c r="E9" s="71">
        <f t="shared" si="0"/>
        <v>678693970</v>
      </c>
      <c r="F9" s="71">
        <f t="shared" si="0"/>
        <v>459713020</v>
      </c>
      <c r="G9" s="93">
        <f t="shared" si="0"/>
        <v>458142517.98000002</v>
      </c>
      <c r="H9" s="71">
        <f t="shared" si="0"/>
        <v>76682605.329999998</v>
      </c>
    </row>
    <row r="10" spans="1:8" s="10" customFormat="1">
      <c r="A10" s="91" t="s">
        <v>200</v>
      </c>
      <c r="B10" s="94" t="s">
        <v>187</v>
      </c>
      <c r="C10" s="24">
        <f t="shared" ref="C10:H10" si="1">+C11+C12+C15+C13+C14+C17+C185+C16</f>
        <v>0</v>
      </c>
      <c r="D10" s="24">
        <f t="shared" si="1"/>
        <v>686421270</v>
      </c>
      <c r="E10" s="24">
        <f t="shared" si="1"/>
        <v>678683470</v>
      </c>
      <c r="F10" s="24">
        <f t="shared" si="1"/>
        <v>459702520</v>
      </c>
      <c r="G10" s="75">
        <f t="shared" si="1"/>
        <v>458132037.99000001</v>
      </c>
      <c r="H10" s="24">
        <f t="shared" si="1"/>
        <v>76672125.340000004</v>
      </c>
    </row>
    <row r="11" spans="1:8" s="10" customFormat="1">
      <c r="A11" s="91" t="s">
        <v>202</v>
      </c>
      <c r="B11" s="94" t="s">
        <v>188</v>
      </c>
      <c r="C11" s="24">
        <f t="shared" ref="C11:H11" si="2">+C25</f>
        <v>0</v>
      </c>
      <c r="D11" s="24">
        <f t="shared" si="2"/>
        <v>5741120</v>
      </c>
      <c r="E11" s="24">
        <f t="shared" si="2"/>
        <v>5741120</v>
      </c>
      <c r="F11" s="24">
        <f t="shared" si="2"/>
        <v>2883400</v>
      </c>
      <c r="G11" s="75">
        <f t="shared" si="2"/>
        <v>2883217</v>
      </c>
      <c r="H11" s="24">
        <f t="shared" si="2"/>
        <v>470876</v>
      </c>
    </row>
    <row r="12" spans="1:8" s="10" customFormat="1" ht="16.5" customHeight="1">
      <c r="A12" s="91" t="s">
        <v>203</v>
      </c>
      <c r="B12" s="94" t="s">
        <v>189</v>
      </c>
      <c r="C12" s="24">
        <f t="shared" ref="C12:H12" si="3">+C46</f>
        <v>0</v>
      </c>
      <c r="D12" s="24">
        <f t="shared" si="3"/>
        <v>439446150</v>
      </c>
      <c r="E12" s="24">
        <f t="shared" si="3"/>
        <v>431708350</v>
      </c>
      <c r="F12" s="24">
        <f t="shared" si="3"/>
        <v>290469440</v>
      </c>
      <c r="G12" s="75">
        <f t="shared" si="3"/>
        <v>289276897.75</v>
      </c>
      <c r="H12" s="24">
        <f t="shared" si="3"/>
        <v>45887933.650000006</v>
      </c>
    </row>
    <row r="13" spans="1:8" s="10" customFormat="1">
      <c r="A13" s="91" t="s">
        <v>205</v>
      </c>
      <c r="B13" s="94" t="s">
        <v>190</v>
      </c>
      <c r="C13" s="24">
        <f t="shared" ref="C13:H13" si="4">+C74</f>
        <v>0</v>
      </c>
      <c r="D13" s="24">
        <f t="shared" si="4"/>
        <v>0</v>
      </c>
      <c r="E13" s="24">
        <f t="shared" si="4"/>
        <v>0</v>
      </c>
      <c r="F13" s="24">
        <f t="shared" si="4"/>
        <v>0</v>
      </c>
      <c r="G13" s="75">
        <f t="shared" si="4"/>
        <v>0</v>
      </c>
      <c r="H13" s="24">
        <f t="shared" si="4"/>
        <v>0</v>
      </c>
    </row>
    <row r="14" spans="1:8" s="10" customFormat="1" ht="30">
      <c r="A14" s="91" t="s">
        <v>206</v>
      </c>
      <c r="B14" s="94" t="s">
        <v>191</v>
      </c>
      <c r="C14" s="24">
        <f t="shared" ref="C14:H14" si="5">C186</f>
        <v>0</v>
      </c>
      <c r="D14" s="24">
        <f t="shared" si="5"/>
        <v>193736000</v>
      </c>
      <c r="E14" s="24">
        <f t="shared" si="5"/>
        <v>193736000</v>
      </c>
      <c r="F14" s="24">
        <f t="shared" si="5"/>
        <v>129697400</v>
      </c>
      <c r="G14" s="75">
        <f t="shared" si="5"/>
        <v>129666614</v>
      </c>
      <c r="H14" s="24">
        <f t="shared" si="5"/>
        <v>21401599</v>
      </c>
    </row>
    <row r="15" spans="1:8" s="10" customFormat="1" ht="16.5" customHeight="1">
      <c r="A15" s="91" t="s">
        <v>207</v>
      </c>
      <c r="B15" s="94" t="s">
        <v>192</v>
      </c>
      <c r="C15" s="24">
        <f t="shared" ref="C15:H15" si="6">C202</f>
        <v>0</v>
      </c>
      <c r="D15" s="24">
        <f t="shared" si="6"/>
        <v>47470000</v>
      </c>
      <c r="E15" s="24">
        <f t="shared" si="6"/>
        <v>47470000</v>
      </c>
      <c r="F15" s="24">
        <f t="shared" si="6"/>
        <v>36638550</v>
      </c>
      <c r="G15" s="75">
        <f t="shared" si="6"/>
        <v>36634468</v>
      </c>
      <c r="H15" s="24">
        <f t="shared" si="6"/>
        <v>8945744</v>
      </c>
    </row>
    <row r="16" spans="1:8" s="10" customFormat="1" ht="45">
      <c r="A16" s="91" t="s">
        <v>209</v>
      </c>
      <c r="B16" s="94" t="s">
        <v>193</v>
      </c>
      <c r="C16" s="24">
        <f t="shared" ref="C16:H16" si="7">C209</f>
        <v>0</v>
      </c>
      <c r="D16" s="24">
        <f t="shared" si="7"/>
        <v>0</v>
      </c>
      <c r="E16" s="24">
        <f t="shared" si="7"/>
        <v>0</v>
      </c>
      <c r="F16" s="24">
        <f t="shared" si="7"/>
        <v>0</v>
      </c>
      <c r="G16" s="75">
        <f t="shared" si="7"/>
        <v>0</v>
      </c>
      <c r="H16" s="24">
        <f t="shared" si="7"/>
        <v>0</v>
      </c>
    </row>
    <row r="17" spans="1:8" s="10" customFormat="1" ht="16.5" customHeight="1">
      <c r="A17" s="91" t="s">
        <v>211</v>
      </c>
      <c r="B17" s="94" t="s">
        <v>195</v>
      </c>
      <c r="C17" s="24">
        <f t="shared" ref="C17:H17" si="8">C77</f>
        <v>0</v>
      </c>
      <c r="D17" s="24">
        <f t="shared" si="8"/>
        <v>28000</v>
      </c>
      <c r="E17" s="24">
        <f t="shared" si="8"/>
        <v>28000</v>
      </c>
      <c r="F17" s="24">
        <f t="shared" si="8"/>
        <v>13730</v>
      </c>
      <c r="G17" s="75">
        <f t="shared" si="8"/>
        <v>13730</v>
      </c>
      <c r="H17" s="24">
        <f t="shared" si="8"/>
        <v>2300</v>
      </c>
    </row>
    <row r="18" spans="1:8" s="10" customFormat="1" ht="16.5" customHeight="1">
      <c r="A18" s="91" t="s">
        <v>213</v>
      </c>
      <c r="B18" s="94" t="s">
        <v>196</v>
      </c>
      <c r="C18" s="24">
        <f t="shared" ref="C18:H19" si="9">C80</f>
        <v>0</v>
      </c>
      <c r="D18" s="24">
        <f t="shared" si="9"/>
        <v>10500</v>
      </c>
      <c r="E18" s="24">
        <f t="shared" si="9"/>
        <v>10500</v>
      </c>
      <c r="F18" s="24">
        <f t="shared" si="9"/>
        <v>10500</v>
      </c>
      <c r="G18" s="75">
        <f t="shared" si="9"/>
        <v>10479.99</v>
      </c>
      <c r="H18" s="24">
        <f t="shared" si="9"/>
        <v>10479.99</v>
      </c>
    </row>
    <row r="19" spans="1:8" s="10" customFormat="1">
      <c r="A19" s="91" t="s">
        <v>215</v>
      </c>
      <c r="B19" s="94" t="s">
        <v>197</v>
      </c>
      <c r="C19" s="24">
        <f t="shared" si="9"/>
        <v>0</v>
      </c>
      <c r="D19" s="24">
        <f t="shared" si="9"/>
        <v>10500</v>
      </c>
      <c r="E19" s="24">
        <f t="shared" si="9"/>
        <v>10500</v>
      </c>
      <c r="F19" s="24">
        <f t="shared" si="9"/>
        <v>10500</v>
      </c>
      <c r="G19" s="75">
        <f t="shared" si="9"/>
        <v>10479.99</v>
      </c>
      <c r="H19" s="24">
        <f t="shared" si="9"/>
        <v>10479.99</v>
      </c>
    </row>
    <row r="20" spans="1:8" s="10" customFormat="1" ht="30">
      <c r="A20" s="91" t="s">
        <v>217</v>
      </c>
      <c r="B20" s="94" t="s">
        <v>199</v>
      </c>
      <c r="C20" s="24">
        <f t="shared" ref="C20:H20" si="10">C185+C208</f>
        <v>0</v>
      </c>
      <c r="D20" s="24">
        <f t="shared" si="10"/>
        <v>0</v>
      </c>
      <c r="E20" s="24">
        <f t="shared" si="10"/>
        <v>0</v>
      </c>
      <c r="F20" s="24">
        <f t="shared" si="10"/>
        <v>0</v>
      </c>
      <c r="G20" s="75">
        <f>G185+G208</f>
        <v>-346959.76</v>
      </c>
      <c r="H20" s="24">
        <f t="shared" si="10"/>
        <v>-36327.310000000005</v>
      </c>
    </row>
    <row r="21" spans="1:8" s="10" customFormat="1" ht="16.5" customHeight="1">
      <c r="A21" s="91" t="s">
        <v>219</v>
      </c>
      <c r="B21" s="94" t="s">
        <v>201</v>
      </c>
      <c r="C21" s="24">
        <f t="shared" ref="C21:H21" si="11">+C22+C18</f>
        <v>0</v>
      </c>
      <c r="D21" s="24">
        <f t="shared" si="11"/>
        <v>686431770</v>
      </c>
      <c r="E21" s="24">
        <f t="shared" si="11"/>
        <v>678693970</v>
      </c>
      <c r="F21" s="24">
        <f t="shared" si="11"/>
        <v>459713020</v>
      </c>
      <c r="G21" s="75">
        <f t="shared" si="11"/>
        <v>458142517.98000002</v>
      </c>
      <c r="H21" s="24">
        <f t="shared" si="11"/>
        <v>76682605.329999998</v>
      </c>
    </row>
    <row r="22" spans="1:8" s="10" customFormat="1">
      <c r="A22" s="91" t="s">
        <v>221</v>
      </c>
      <c r="B22" s="94" t="s">
        <v>187</v>
      </c>
      <c r="C22" s="24">
        <f t="shared" ref="C22:H22" si="12">C11+C12+C13+C14+C15+C17+C185+C16</f>
        <v>0</v>
      </c>
      <c r="D22" s="24">
        <f t="shared" si="12"/>
        <v>686421270</v>
      </c>
      <c r="E22" s="24">
        <f t="shared" si="12"/>
        <v>678683470</v>
      </c>
      <c r="F22" s="24">
        <f>F11+F12+F13+F14+F15+F17+F185+F16</f>
        <v>459702520</v>
      </c>
      <c r="G22" s="75">
        <f t="shared" si="12"/>
        <v>458132037.99000001</v>
      </c>
      <c r="H22" s="24">
        <f t="shared" si="12"/>
        <v>76672125.340000004</v>
      </c>
    </row>
    <row r="23" spans="1:8" s="10" customFormat="1" ht="16.5" customHeight="1">
      <c r="A23" s="95" t="s">
        <v>223</v>
      </c>
      <c r="B23" s="94" t="s">
        <v>204</v>
      </c>
      <c r="C23" s="24">
        <f t="shared" ref="C23:H23" si="13">+C24+C80+C185</f>
        <v>0</v>
      </c>
      <c r="D23" s="24">
        <f t="shared" si="13"/>
        <v>638961770</v>
      </c>
      <c r="E23" s="24">
        <f t="shared" si="13"/>
        <v>631223970</v>
      </c>
      <c r="F23" s="24">
        <f t="shared" si="13"/>
        <v>423074470</v>
      </c>
      <c r="G23" s="75">
        <f t="shared" si="13"/>
        <v>421508049.98000002</v>
      </c>
      <c r="H23" s="24">
        <f t="shared" si="13"/>
        <v>67736861.329999998</v>
      </c>
    </row>
    <row r="24" spans="1:8" s="10" customFormat="1" ht="16.5" customHeight="1">
      <c r="A24" s="91" t="s">
        <v>225</v>
      </c>
      <c r="B24" s="94" t="s">
        <v>187</v>
      </c>
      <c r="C24" s="24">
        <f t="shared" ref="C24:H24" si="14">+C25+C46+C74+C186+C77+C209</f>
        <v>0</v>
      </c>
      <c r="D24" s="24">
        <f t="shared" si="14"/>
        <v>638951270</v>
      </c>
      <c r="E24" s="24">
        <f t="shared" si="14"/>
        <v>631213470</v>
      </c>
      <c r="F24" s="24">
        <f t="shared" si="14"/>
        <v>423063970</v>
      </c>
      <c r="G24" s="75">
        <f t="shared" si="14"/>
        <v>421840458.75</v>
      </c>
      <c r="H24" s="24">
        <f t="shared" si="14"/>
        <v>67762708.650000006</v>
      </c>
    </row>
    <row r="25" spans="1:8" s="10" customFormat="1">
      <c r="A25" s="91" t="s">
        <v>227</v>
      </c>
      <c r="B25" s="94" t="s">
        <v>188</v>
      </c>
      <c r="C25" s="24">
        <f t="shared" ref="C25:H25" si="15">+C26+C38+C36</f>
        <v>0</v>
      </c>
      <c r="D25" s="24">
        <f t="shared" si="15"/>
        <v>5741120</v>
      </c>
      <c r="E25" s="24">
        <f t="shared" si="15"/>
        <v>5741120</v>
      </c>
      <c r="F25" s="24">
        <f t="shared" si="15"/>
        <v>2883400</v>
      </c>
      <c r="G25" s="75">
        <f t="shared" si="15"/>
        <v>2883217</v>
      </c>
      <c r="H25" s="24">
        <f t="shared" si="15"/>
        <v>470876</v>
      </c>
    </row>
    <row r="26" spans="1:8" s="10" customFormat="1" ht="16.5" customHeight="1">
      <c r="A26" s="91" t="s">
        <v>229</v>
      </c>
      <c r="B26" s="94" t="s">
        <v>208</v>
      </c>
      <c r="C26" s="24">
        <f t="shared" ref="C26:H26" si="16">C27+C30+C31+C32+C34+C28+C29+C33</f>
        <v>0</v>
      </c>
      <c r="D26" s="24">
        <f>D27+D30+D31+D32+D34+D28+D29+D33</f>
        <v>5614810</v>
      </c>
      <c r="E26" s="24">
        <f>E27+E30+E31+E32+E34+E28+E29+E33</f>
        <v>5614810</v>
      </c>
      <c r="F26" s="24">
        <f t="shared" si="16"/>
        <v>2819530</v>
      </c>
      <c r="G26" s="75">
        <f t="shared" si="16"/>
        <v>2819364</v>
      </c>
      <c r="H26" s="24">
        <f t="shared" si="16"/>
        <v>460632</v>
      </c>
    </row>
    <row r="27" spans="1:8" s="10" customFormat="1" ht="16.5" customHeight="1">
      <c r="A27" s="96" t="s">
        <v>231</v>
      </c>
      <c r="B27" s="97" t="s">
        <v>210</v>
      </c>
      <c r="C27" s="77"/>
      <c r="D27" s="72">
        <v>4635870</v>
      </c>
      <c r="E27" s="72">
        <v>4635870</v>
      </c>
      <c r="F27" s="72">
        <v>2325280</v>
      </c>
      <c r="G27" s="98">
        <v>2325180</v>
      </c>
      <c r="H27" s="99">
        <v>382536</v>
      </c>
    </row>
    <row r="28" spans="1:8" s="10" customFormat="1">
      <c r="A28" s="96" t="s">
        <v>233</v>
      </c>
      <c r="B28" s="97" t="s">
        <v>212</v>
      </c>
      <c r="C28" s="77"/>
      <c r="D28" s="72">
        <v>582500</v>
      </c>
      <c r="E28" s="72">
        <v>582500</v>
      </c>
      <c r="F28" s="72">
        <v>294080</v>
      </c>
      <c r="G28" s="100">
        <v>294075</v>
      </c>
      <c r="H28" s="72">
        <v>49207</v>
      </c>
    </row>
    <row r="29" spans="1:8" s="10" customFormat="1">
      <c r="A29" s="96" t="s">
        <v>235</v>
      </c>
      <c r="B29" s="97" t="s">
        <v>214</v>
      </c>
      <c r="C29" s="77"/>
      <c r="D29" s="72">
        <v>7240</v>
      </c>
      <c r="E29" s="72">
        <v>7240</v>
      </c>
      <c r="F29" s="72">
        <v>4990</v>
      </c>
      <c r="G29" s="100">
        <v>4935</v>
      </c>
      <c r="H29" s="72">
        <v>949</v>
      </c>
    </row>
    <row r="30" spans="1:8" s="10" customFormat="1" ht="16.5" customHeight="1">
      <c r="A30" s="96" t="s">
        <v>237</v>
      </c>
      <c r="B30" s="101" t="s">
        <v>216</v>
      </c>
      <c r="C30" s="77"/>
      <c r="D30" s="72">
        <v>13000</v>
      </c>
      <c r="E30" s="72">
        <v>13000</v>
      </c>
      <c r="F30" s="72">
        <v>8580</v>
      </c>
      <c r="G30" s="100">
        <v>8580</v>
      </c>
      <c r="H30" s="72">
        <v>1476</v>
      </c>
    </row>
    <row r="31" spans="1:8" s="10" customFormat="1" ht="16.5" customHeight="1">
      <c r="A31" s="96" t="s">
        <v>239</v>
      </c>
      <c r="B31" s="101" t="s">
        <v>218</v>
      </c>
      <c r="C31" s="77"/>
      <c r="D31" s="72">
        <v>960</v>
      </c>
      <c r="E31" s="72">
        <v>960</v>
      </c>
      <c r="F31" s="72">
        <v>20</v>
      </c>
      <c r="G31" s="100">
        <v>20</v>
      </c>
      <c r="H31" s="72"/>
    </row>
    <row r="32" spans="1:8" ht="16.5" customHeight="1">
      <c r="A32" s="96" t="s">
        <v>241</v>
      </c>
      <c r="B32" s="101" t="s">
        <v>220</v>
      </c>
      <c r="C32" s="77"/>
      <c r="D32" s="72"/>
      <c r="E32" s="72"/>
      <c r="F32" s="72"/>
      <c r="G32" s="100"/>
      <c r="H32" s="72"/>
    </row>
    <row r="33" spans="1:8" ht="16.5" customHeight="1">
      <c r="A33" s="96" t="s">
        <v>242</v>
      </c>
      <c r="B33" s="101" t="s">
        <v>222</v>
      </c>
      <c r="C33" s="77"/>
      <c r="D33" s="72">
        <v>200300</v>
      </c>
      <c r="E33" s="72">
        <v>200300</v>
      </c>
      <c r="F33" s="72">
        <v>98030</v>
      </c>
      <c r="G33" s="100">
        <v>98026</v>
      </c>
      <c r="H33" s="72">
        <v>16384</v>
      </c>
    </row>
    <row r="34" spans="1:8" ht="16.5" customHeight="1">
      <c r="A34" s="96" t="s">
        <v>244</v>
      </c>
      <c r="B34" s="101" t="s">
        <v>224</v>
      </c>
      <c r="C34" s="77"/>
      <c r="D34" s="72">
        <v>174940</v>
      </c>
      <c r="E34" s="72">
        <v>174940</v>
      </c>
      <c r="F34" s="72">
        <v>88550</v>
      </c>
      <c r="G34" s="98">
        <v>88548</v>
      </c>
      <c r="H34" s="99">
        <v>10080</v>
      </c>
    </row>
    <row r="35" spans="1:8" ht="16.5" customHeight="1">
      <c r="A35" s="96"/>
      <c r="B35" s="101" t="s">
        <v>226</v>
      </c>
      <c r="C35" s="77"/>
      <c r="D35" s="72"/>
      <c r="E35" s="72"/>
      <c r="F35" s="72"/>
      <c r="G35" s="102"/>
      <c r="H35" s="103"/>
    </row>
    <row r="36" spans="1:8" ht="16.5" customHeight="1">
      <c r="A36" s="96" t="s">
        <v>246</v>
      </c>
      <c r="B36" s="94" t="s">
        <v>228</v>
      </c>
      <c r="C36" s="77">
        <f t="shared" ref="C36:H36" si="17">C37</f>
        <v>0</v>
      </c>
      <c r="D36" s="77">
        <f t="shared" si="17"/>
        <v>0</v>
      </c>
      <c r="E36" s="77">
        <f t="shared" si="17"/>
        <v>0</v>
      </c>
      <c r="F36" s="77">
        <f t="shared" si="17"/>
        <v>0</v>
      </c>
      <c r="G36" s="76">
        <f t="shared" si="17"/>
        <v>0</v>
      </c>
      <c r="H36" s="77">
        <f t="shared" si="17"/>
        <v>0</v>
      </c>
    </row>
    <row r="37" spans="1:8" ht="16.5" customHeight="1">
      <c r="A37" s="96" t="s">
        <v>248</v>
      </c>
      <c r="B37" s="101" t="s">
        <v>230</v>
      </c>
      <c r="C37" s="77"/>
      <c r="D37" s="72"/>
      <c r="E37" s="72"/>
      <c r="F37" s="72"/>
      <c r="G37" s="102"/>
      <c r="H37" s="103"/>
    </row>
    <row r="38" spans="1:8" ht="16.5" customHeight="1">
      <c r="A38" s="91" t="s">
        <v>250</v>
      </c>
      <c r="B38" s="94" t="s">
        <v>232</v>
      </c>
      <c r="C38" s="24">
        <f t="shared" ref="C38:H38" si="18">+C39+C40+C41+C42+C43+C44+C45</f>
        <v>0</v>
      </c>
      <c r="D38" s="24">
        <f t="shared" si="18"/>
        <v>126310</v>
      </c>
      <c r="E38" s="24">
        <f t="shared" si="18"/>
        <v>126310</v>
      </c>
      <c r="F38" s="24">
        <f t="shared" si="18"/>
        <v>63870</v>
      </c>
      <c r="G38" s="75">
        <f t="shared" si="18"/>
        <v>63853</v>
      </c>
      <c r="H38" s="24">
        <f t="shared" si="18"/>
        <v>10244</v>
      </c>
    </row>
    <row r="39" spans="1:8" ht="16.5" customHeight="1">
      <c r="A39" s="96" t="s">
        <v>252</v>
      </c>
      <c r="B39" s="101" t="s">
        <v>234</v>
      </c>
      <c r="C39" s="77"/>
      <c r="D39" s="72"/>
      <c r="E39" s="72"/>
      <c r="F39" s="72"/>
      <c r="G39" s="102"/>
      <c r="H39" s="103"/>
    </row>
    <row r="40" spans="1:8" ht="16.5" customHeight="1">
      <c r="A40" s="96" t="s">
        <v>254</v>
      </c>
      <c r="B40" s="101" t="s">
        <v>236</v>
      </c>
      <c r="C40" s="77"/>
      <c r="D40" s="72"/>
      <c r="E40" s="72"/>
      <c r="F40" s="72"/>
      <c r="G40" s="102"/>
      <c r="H40" s="103"/>
    </row>
    <row r="41" spans="1:8" s="10" customFormat="1" ht="16.5" customHeight="1">
      <c r="A41" s="96" t="s">
        <v>256</v>
      </c>
      <c r="B41" s="101" t="s">
        <v>238</v>
      </c>
      <c r="C41" s="77"/>
      <c r="D41" s="72"/>
      <c r="E41" s="72"/>
      <c r="F41" s="72"/>
      <c r="G41" s="102"/>
      <c r="H41" s="103"/>
    </row>
    <row r="42" spans="1:8" ht="34.5" customHeight="1">
      <c r="A42" s="96" t="s">
        <v>258</v>
      </c>
      <c r="B42" s="104" t="s">
        <v>240</v>
      </c>
      <c r="C42" s="77"/>
      <c r="D42" s="72"/>
      <c r="E42" s="72"/>
      <c r="F42" s="72"/>
      <c r="G42" s="102"/>
      <c r="H42" s="103"/>
    </row>
    <row r="43" spans="1:8" ht="16.5" customHeight="1">
      <c r="A43" s="96" t="s">
        <v>260</v>
      </c>
      <c r="B43" s="104" t="s">
        <v>40</v>
      </c>
      <c r="C43" s="77"/>
      <c r="D43" s="72"/>
      <c r="E43" s="72"/>
      <c r="F43" s="72"/>
      <c r="G43" s="102"/>
      <c r="H43" s="103"/>
    </row>
    <row r="44" spans="1:8" ht="16.5" customHeight="1">
      <c r="A44" s="96" t="s">
        <v>262</v>
      </c>
      <c r="B44" s="104" t="s">
        <v>243</v>
      </c>
      <c r="C44" s="77"/>
      <c r="D44" s="72">
        <v>126310</v>
      </c>
      <c r="E44" s="72">
        <v>126310</v>
      </c>
      <c r="F44" s="72">
        <v>63870</v>
      </c>
      <c r="G44" s="102">
        <v>63853</v>
      </c>
      <c r="H44" s="103">
        <v>10244</v>
      </c>
    </row>
    <row r="45" spans="1:8" ht="16.5" customHeight="1">
      <c r="A45" s="96" t="s">
        <v>264</v>
      </c>
      <c r="B45" s="104" t="s">
        <v>245</v>
      </c>
      <c r="C45" s="77"/>
      <c r="D45" s="72"/>
      <c r="E45" s="72"/>
      <c r="F45" s="72"/>
      <c r="G45" s="102"/>
      <c r="H45" s="103"/>
    </row>
    <row r="46" spans="1:8" ht="16.5" customHeight="1">
      <c r="A46" s="91" t="s">
        <v>266</v>
      </c>
      <c r="B46" s="94" t="s">
        <v>189</v>
      </c>
      <c r="C46" s="24">
        <f t="shared" ref="C46:H46" si="19">+C47+C61+C60+C63+C66+C68+C69+C71+C67+C70</f>
        <v>0</v>
      </c>
      <c r="D46" s="24">
        <f t="shared" si="19"/>
        <v>439446150</v>
      </c>
      <c r="E46" s="24">
        <f>+E47+E61+E60+E63+E66+E68+E69+E71+E67+E70</f>
        <v>431708350</v>
      </c>
      <c r="F46" s="24">
        <f t="shared" si="19"/>
        <v>290469440</v>
      </c>
      <c r="G46" s="75">
        <f t="shared" si="19"/>
        <v>289276897.75</v>
      </c>
      <c r="H46" s="24">
        <f t="shared" si="19"/>
        <v>45887933.650000006</v>
      </c>
    </row>
    <row r="47" spans="1:8" ht="16.5" customHeight="1">
      <c r="A47" s="91" t="s">
        <v>268</v>
      </c>
      <c r="B47" s="94" t="s">
        <v>247</v>
      </c>
      <c r="C47" s="24">
        <f t="shared" ref="C47:H47" si="20">+C48+C49+C50+C51+C52+C53+C54+C55+C57</f>
        <v>0</v>
      </c>
      <c r="D47" s="24">
        <f t="shared" si="20"/>
        <v>439417650</v>
      </c>
      <c r="E47" s="24">
        <f t="shared" si="20"/>
        <v>431679850</v>
      </c>
      <c r="F47" s="24">
        <f t="shared" si="20"/>
        <v>290466740</v>
      </c>
      <c r="G47" s="75">
        <f t="shared" si="20"/>
        <v>289276000.05000001</v>
      </c>
      <c r="H47" s="24">
        <f t="shared" si="20"/>
        <v>45888433.950000003</v>
      </c>
    </row>
    <row r="48" spans="1:8" s="10" customFormat="1" ht="16.5" customHeight="1">
      <c r="A48" s="96" t="s">
        <v>270</v>
      </c>
      <c r="B48" s="101" t="s">
        <v>249</v>
      </c>
      <c r="C48" s="77"/>
      <c r="D48" s="72">
        <v>46000</v>
      </c>
      <c r="E48" s="72">
        <v>46000</v>
      </c>
      <c r="F48" s="72">
        <v>24750</v>
      </c>
      <c r="G48" s="78">
        <v>24750</v>
      </c>
      <c r="H48" s="72">
        <v>4685</v>
      </c>
    </row>
    <row r="49" spans="1:8" s="10" customFormat="1" ht="16.5" customHeight="1">
      <c r="A49" s="96" t="s">
        <v>272</v>
      </c>
      <c r="B49" s="101" t="s">
        <v>251</v>
      </c>
      <c r="C49" s="77"/>
      <c r="D49" s="72"/>
      <c r="E49" s="72"/>
      <c r="F49" s="72"/>
      <c r="G49" s="78"/>
      <c r="H49" s="72"/>
    </row>
    <row r="50" spans="1:8" ht="16.5" customHeight="1">
      <c r="A50" s="96" t="s">
        <v>274</v>
      </c>
      <c r="B50" s="101" t="s">
        <v>253</v>
      </c>
      <c r="C50" s="77"/>
      <c r="D50" s="72">
        <v>57000</v>
      </c>
      <c r="E50" s="72">
        <v>57000</v>
      </c>
      <c r="F50" s="72">
        <v>44300</v>
      </c>
      <c r="G50" s="78">
        <v>43918.05</v>
      </c>
      <c r="H50" s="72">
        <v>2918.05</v>
      </c>
    </row>
    <row r="51" spans="1:8" ht="16.5" customHeight="1">
      <c r="A51" s="96" t="s">
        <v>276</v>
      </c>
      <c r="B51" s="101" t="s">
        <v>255</v>
      </c>
      <c r="C51" s="77"/>
      <c r="D51" s="72">
        <v>12000</v>
      </c>
      <c r="E51" s="72">
        <v>12000</v>
      </c>
      <c r="F51" s="72">
        <v>8260</v>
      </c>
      <c r="G51" s="78">
        <v>7907.69</v>
      </c>
      <c r="H51" s="72">
        <v>1108.69</v>
      </c>
    </row>
    <row r="52" spans="1:8" ht="16.5" customHeight="1">
      <c r="A52" s="96" t="s">
        <v>278</v>
      </c>
      <c r="B52" s="101" t="s">
        <v>257</v>
      </c>
      <c r="C52" s="77"/>
      <c r="D52" s="72">
        <v>8000</v>
      </c>
      <c r="E52" s="72">
        <v>8000</v>
      </c>
      <c r="F52" s="72">
        <v>3000</v>
      </c>
      <c r="G52" s="78">
        <v>1500</v>
      </c>
      <c r="H52" s="72"/>
    </row>
    <row r="53" spans="1:8" ht="16.5" customHeight="1">
      <c r="A53" s="96" t="s">
        <v>280</v>
      </c>
      <c r="B53" s="101" t="s">
        <v>259</v>
      </c>
      <c r="C53" s="77"/>
      <c r="D53" s="72"/>
      <c r="E53" s="72"/>
      <c r="F53" s="72"/>
      <c r="G53" s="78"/>
      <c r="H53" s="72"/>
    </row>
    <row r="54" spans="1:8" ht="16.5" customHeight="1">
      <c r="A54" s="96" t="s">
        <v>282</v>
      </c>
      <c r="B54" s="101" t="s">
        <v>261</v>
      </c>
      <c r="C54" s="77"/>
      <c r="D54" s="72">
        <v>84000</v>
      </c>
      <c r="E54" s="72">
        <v>84000</v>
      </c>
      <c r="F54" s="72">
        <v>45250</v>
      </c>
      <c r="G54" s="78">
        <v>44329.71</v>
      </c>
      <c r="H54" s="72">
        <v>7071.71</v>
      </c>
    </row>
    <row r="55" spans="1:8" ht="16.5" customHeight="1">
      <c r="A55" s="91" t="s">
        <v>284</v>
      </c>
      <c r="B55" s="94" t="s">
        <v>263</v>
      </c>
      <c r="C55" s="105">
        <f t="shared" ref="C55:H55" si="21">+C56+C91</f>
        <v>0</v>
      </c>
      <c r="D55" s="105">
        <f t="shared" si="21"/>
        <v>438989450</v>
      </c>
      <c r="E55" s="105">
        <f t="shared" si="21"/>
        <v>431251650</v>
      </c>
      <c r="F55" s="105">
        <f t="shared" si="21"/>
        <v>290240780</v>
      </c>
      <c r="G55" s="106">
        <f t="shared" si="21"/>
        <v>289051587.75</v>
      </c>
      <c r="H55" s="105">
        <f t="shared" si="21"/>
        <v>45852432.649999999</v>
      </c>
    </row>
    <row r="56" spans="1:8" ht="16.5" customHeight="1">
      <c r="A56" s="107" t="s">
        <v>286</v>
      </c>
      <c r="B56" s="108" t="s">
        <v>265</v>
      </c>
      <c r="C56" s="109"/>
      <c r="D56" s="72">
        <v>7000</v>
      </c>
      <c r="E56" s="72">
        <v>7000</v>
      </c>
      <c r="F56" s="72">
        <v>3500</v>
      </c>
      <c r="G56" s="78">
        <v>3500</v>
      </c>
      <c r="H56" s="72">
        <v>499</v>
      </c>
    </row>
    <row r="57" spans="1:8" s="10" customFormat="1" ht="16.5" customHeight="1">
      <c r="A57" s="96" t="s">
        <v>288</v>
      </c>
      <c r="B57" s="101" t="s">
        <v>267</v>
      </c>
      <c r="C57" s="77"/>
      <c r="D57" s="72">
        <v>221200</v>
      </c>
      <c r="E57" s="72">
        <v>221200</v>
      </c>
      <c r="F57" s="72">
        <v>100400</v>
      </c>
      <c r="G57" s="78">
        <v>102006.85</v>
      </c>
      <c r="H57" s="72">
        <v>20217.849999999999</v>
      </c>
    </row>
    <row r="58" spans="1:8" s="11" customFormat="1" ht="16.5" customHeight="1">
      <c r="A58" s="96"/>
      <c r="B58" s="101" t="s">
        <v>269</v>
      </c>
      <c r="C58" s="77"/>
      <c r="D58" s="72">
        <v>200</v>
      </c>
      <c r="E58" s="72">
        <v>200</v>
      </c>
      <c r="F58" s="72">
        <v>200</v>
      </c>
      <c r="G58" s="78">
        <v>200</v>
      </c>
      <c r="H58" s="72"/>
    </row>
    <row r="59" spans="1:8" ht="16.5" customHeight="1">
      <c r="A59" s="96"/>
      <c r="B59" s="101" t="s">
        <v>271</v>
      </c>
      <c r="C59" s="77"/>
      <c r="D59" s="72"/>
      <c r="E59" s="72"/>
      <c r="F59" s="72"/>
      <c r="G59" s="102"/>
      <c r="H59" s="103"/>
    </row>
    <row r="60" spans="1:8" s="10" customFormat="1" ht="16.5" customHeight="1">
      <c r="A60" s="91" t="s">
        <v>292</v>
      </c>
      <c r="B60" s="101" t="s">
        <v>273</v>
      </c>
      <c r="C60" s="77"/>
      <c r="D60" s="72"/>
      <c r="E60" s="72"/>
      <c r="F60" s="72"/>
      <c r="G60" s="102"/>
      <c r="H60" s="103"/>
    </row>
    <row r="61" spans="1:8" s="10" customFormat="1" ht="16.5" customHeight="1">
      <c r="A61" s="91" t="s">
        <v>294</v>
      </c>
      <c r="B61" s="94" t="s">
        <v>275</v>
      </c>
      <c r="C61" s="110">
        <f t="shared" ref="C61:H61" si="22">+C62</f>
        <v>0</v>
      </c>
      <c r="D61" s="110">
        <f t="shared" si="22"/>
        <v>20500</v>
      </c>
      <c r="E61" s="110">
        <f t="shared" si="22"/>
        <v>20500</v>
      </c>
      <c r="F61" s="110">
        <f t="shared" si="22"/>
        <v>0</v>
      </c>
      <c r="G61" s="111">
        <f t="shared" si="22"/>
        <v>0</v>
      </c>
      <c r="H61" s="110">
        <f t="shared" si="22"/>
        <v>0</v>
      </c>
    </row>
    <row r="62" spans="1:8" s="10" customFormat="1" ht="16.5" customHeight="1">
      <c r="A62" s="96" t="s">
        <v>296</v>
      </c>
      <c r="B62" s="101" t="s">
        <v>277</v>
      </c>
      <c r="C62" s="77"/>
      <c r="D62" s="72">
        <v>20500</v>
      </c>
      <c r="E62" s="72">
        <v>20500</v>
      </c>
      <c r="F62" s="72">
        <v>0</v>
      </c>
      <c r="G62" s="102"/>
      <c r="H62" s="103"/>
    </row>
    <row r="63" spans="1:8" s="10" customFormat="1" ht="16.5" customHeight="1">
      <c r="A63" s="91" t="s">
        <v>298</v>
      </c>
      <c r="B63" s="94" t="s">
        <v>279</v>
      </c>
      <c r="C63" s="24">
        <f t="shared" ref="C63:H63" si="23">+C64+C65</f>
        <v>0</v>
      </c>
      <c r="D63" s="24">
        <f t="shared" si="23"/>
        <v>1000</v>
      </c>
      <c r="E63" s="24">
        <f t="shared" si="23"/>
        <v>1000</v>
      </c>
      <c r="F63" s="24">
        <f t="shared" si="23"/>
        <v>0</v>
      </c>
      <c r="G63" s="75">
        <f t="shared" si="23"/>
        <v>0</v>
      </c>
      <c r="H63" s="24">
        <f t="shared" si="23"/>
        <v>-500</v>
      </c>
    </row>
    <row r="64" spans="1:8" ht="16.5" customHeight="1">
      <c r="A64" s="91" t="s">
        <v>299</v>
      </c>
      <c r="B64" s="101" t="s">
        <v>281</v>
      </c>
      <c r="C64" s="77"/>
      <c r="D64" s="72">
        <v>1000</v>
      </c>
      <c r="E64" s="72">
        <v>1000</v>
      </c>
      <c r="F64" s="72">
        <v>0</v>
      </c>
      <c r="G64" s="102"/>
      <c r="H64" s="103">
        <v>-500</v>
      </c>
    </row>
    <row r="65" spans="1:8" s="10" customFormat="1" ht="16.5" customHeight="1">
      <c r="A65" s="91" t="s">
        <v>301</v>
      </c>
      <c r="B65" s="101" t="s">
        <v>283</v>
      </c>
      <c r="C65" s="77"/>
      <c r="D65" s="72"/>
      <c r="E65" s="72"/>
      <c r="F65" s="72"/>
      <c r="G65" s="102"/>
      <c r="H65" s="103"/>
    </row>
    <row r="66" spans="1:8" ht="16.5" customHeight="1">
      <c r="A66" s="96" t="s">
        <v>303</v>
      </c>
      <c r="B66" s="101" t="s">
        <v>285</v>
      </c>
      <c r="C66" s="77"/>
      <c r="D66" s="72">
        <v>1000</v>
      </c>
      <c r="E66" s="72">
        <v>1000</v>
      </c>
      <c r="F66" s="72">
        <v>0</v>
      </c>
      <c r="G66" s="102"/>
      <c r="H66" s="103"/>
    </row>
    <row r="67" spans="1:8" ht="16.5" customHeight="1">
      <c r="A67" s="96" t="s">
        <v>304</v>
      </c>
      <c r="B67" s="97" t="s">
        <v>287</v>
      </c>
      <c r="C67" s="77"/>
      <c r="D67" s="72"/>
      <c r="E67" s="72"/>
      <c r="F67" s="72"/>
      <c r="G67" s="102"/>
      <c r="H67" s="103"/>
    </row>
    <row r="68" spans="1:8" ht="16.5" customHeight="1">
      <c r="A68" s="96" t="s">
        <v>306</v>
      </c>
      <c r="B68" s="101" t="s">
        <v>289</v>
      </c>
      <c r="C68" s="77"/>
      <c r="D68" s="72"/>
      <c r="E68" s="72"/>
      <c r="F68" s="72"/>
      <c r="G68" s="102"/>
      <c r="H68" s="103"/>
    </row>
    <row r="69" spans="1:8" ht="16.5" customHeight="1">
      <c r="A69" s="96" t="s">
        <v>308</v>
      </c>
      <c r="B69" s="101" t="s">
        <v>290</v>
      </c>
      <c r="C69" s="77"/>
      <c r="D69" s="72"/>
      <c r="E69" s="72"/>
      <c r="F69" s="72"/>
      <c r="G69" s="102"/>
      <c r="H69" s="103"/>
    </row>
    <row r="70" spans="1:8" ht="45">
      <c r="A70" s="96" t="s">
        <v>309</v>
      </c>
      <c r="B70" s="101" t="s">
        <v>291</v>
      </c>
      <c r="C70" s="77"/>
      <c r="D70" s="72"/>
      <c r="E70" s="72"/>
      <c r="F70" s="72"/>
      <c r="G70" s="102"/>
      <c r="H70" s="103"/>
    </row>
    <row r="71" spans="1:8" ht="16.5" customHeight="1">
      <c r="A71" s="91" t="s">
        <v>310</v>
      </c>
      <c r="B71" s="94" t="s">
        <v>293</v>
      </c>
      <c r="C71" s="110">
        <f t="shared" ref="C71:H71" si="24">+C72+C73</f>
        <v>0</v>
      </c>
      <c r="D71" s="110">
        <f t="shared" si="24"/>
        <v>6000</v>
      </c>
      <c r="E71" s="110">
        <f t="shared" si="24"/>
        <v>6000</v>
      </c>
      <c r="F71" s="110">
        <f t="shared" si="24"/>
        <v>2700</v>
      </c>
      <c r="G71" s="111">
        <f t="shared" si="24"/>
        <v>897.7</v>
      </c>
      <c r="H71" s="110">
        <f t="shared" si="24"/>
        <v>-0.3</v>
      </c>
    </row>
    <row r="72" spans="1:8" ht="16.5" customHeight="1">
      <c r="A72" s="96" t="s">
        <v>312</v>
      </c>
      <c r="B72" s="101" t="s">
        <v>295</v>
      </c>
      <c r="C72" s="77"/>
      <c r="D72" s="72"/>
      <c r="E72" s="72"/>
      <c r="F72" s="72"/>
      <c r="G72" s="102"/>
      <c r="H72" s="103"/>
    </row>
    <row r="73" spans="1:8" s="10" customFormat="1" ht="16.5" customHeight="1">
      <c r="A73" s="96" t="s">
        <v>314</v>
      </c>
      <c r="B73" s="101" t="s">
        <v>297</v>
      </c>
      <c r="C73" s="77"/>
      <c r="D73" s="72">
        <v>6000</v>
      </c>
      <c r="E73" s="72">
        <v>6000</v>
      </c>
      <c r="F73" s="72">
        <v>2700</v>
      </c>
      <c r="G73" s="78">
        <v>897.7</v>
      </c>
      <c r="H73" s="72">
        <v>-0.3</v>
      </c>
    </row>
    <row r="74" spans="1:8" ht="16.5" customHeight="1">
      <c r="A74" s="91" t="s">
        <v>316</v>
      </c>
      <c r="B74" s="94" t="s">
        <v>190</v>
      </c>
      <c r="C74" s="71">
        <f>+C75</f>
        <v>0</v>
      </c>
      <c r="D74" s="71">
        <f t="shared" ref="D74:H75" si="25">+D75</f>
        <v>0</v>
      </c>
      <c r="E74" s="71">
        <f t="shared" si="25"/>
        <v>0</v>
      </c>
      <c r="F74" s="71">
        <f t="shared" si="25"/>
        <v>0</v>
      </c>
      <c r="G74" s="93">
        <f t="shared" si="25"/>
        <v>0</v>
      </c>
      <c r="H74" s="71">
        <f t="shared" si="25"/>
        <v>0</v>
      </c>
    </row>
    <row r="75" spans="1:8" ht="16.5" customHeight="1">
      <c r="A75" s="112" t="s">
        <v>318</v>
      </c>
      <c r="B75" s="94" t="s">
        <v>300</v>
      </c>
      <c r="C75" s="71">
        <f>+C76</f>
        <v>0</v>
      </c>
      <c r="D75" s="71">
        <f t="shared" si="25"/>
        <v>0</v>
      </c>
      <c r="E75" s="71">
        <f t="shared" si="25"/>
        <v>0</v>
      </c>
      <c r="F75" s="71">
        <f t="shared" si="25"/>
        <v>0</v>
      </c>
      <c r="G75" s="93">
        <f t="shared" si="25"/>
        <v>0</v>
      </c>
      <c r="H75" s="71">
        <f t="shared" si="25"/>
        <v>0</v>
      </c>
    </row>
    <row r="76" spans="1:8" s="10" customFormat="1" ht="16.5" customHeight="1">
      <c r="A76" s="112" t="s">
        <v>320</v>
      </c>
      <c r="B76" s="101" t="s">
        <v>302</v>
      </c>
      <c r="C76" s="77"/>
      <c r="D76" s="72"/>
      <c r="E76" s="72"/>
      <c r="F76" s="72"/>
      <c r="G76" s="102"/>
      <c r="H76" s="103"/>
    </row>
    <row r="77" spans="1:8" s="10" customFormat="1" ht="16.5" customHeight="1">
      <c r="A77" s="112" t="s">
        <v>194</v>
      </c>
      <c r="B77" s="113" t="s">
        <v>195</v>
      </c>
      <c r="C77" s="77">
        <f t="shared" ref="C77:H77" si="26">C78+C79</f>
        <v>0</v>
      </c>
      <c r="D77" s="77">
        <f t="shared" si="26"/>
        <v>28000</v>
      </c>
      <c r="E77" s="77">
        <f t="shared" si="26"/>
        <v>28000</v>
      </c>
      <c r="F77" s="77">
        <f t="shared" si="26"/>
        <v>13730</v>
      </c>
      <c r="G77" s="76">
        <f t="shared" si="26"/>
        <v>13730</v>
      </c>
      <c r="H77" s="77">
        <f t="shared" si="26"/>
        <v>2300</v>
      </c>
    </row>
    <row r="78" spans="1:8" s="10" customFormat="1" ht="16.5" customHeight="1">
      <c r="A78" s="112" t="s">
        <v>323</v>
      </c>
      <c r="B78" s="114" t="s">
        <v>305</v>
      </c>
      <c r="C78" s="77"/>
      <c r="D78" s="72"/>
      <c r="E78" s="72"/>
      <c r="F78" s="72"/>
      <c r="G78" s="102"/>
      <c r="H78" s="103"/>
    </row>
    <row r="79" spans="1:8" ht="16.5" customHeight="1">
      <c r="A79" s="112" t="s">
        <v>325</v>
      </c>
      <c r="B79" s="114" t="s">
        <v>307</v>
      </c>
      <c r="C79" s="77"/>
      <c r="D79" s="72">
        <v>28000</v>
      </c>
      <c r="E79" s="72">
        <v>28000</v>
      </c>
      <c r="F79" s="72">
        <v>13730</v>
      </c>
      <c r="G79" s="102">
        <v>13730</v>
      </c>
      <c r="H79" s="103">
        <v>2300</v>
      </c>
    </row>
    <row r="80" spans="1:8" s="10" customFormat="1" ht="16.5" customHeight="1">
      <c r="A80" s="91" t="s">
        <v>327</v>
      </c>
      <c r="B80" s="94" t="s">
        <v>196</v>
      </c>
      <c r="C80" s="24">
        <f t="shared" ref="C80:H80" si="27">+C81</f>
        <v>0</v>
      </c>
      <c r="D80" s="24">
        <f t="shared" si="27"/>
        <v>10500</v>
      </c>
      <c r="E80" s="24">
        <f t="shared" si="27"/>
        <v>10500</v>
      </c>
      <c r="F80" s="24">
        <f t="shared" si="27"/>
        <v>10500</v>
      </c>
      <c r="G80" s="75">
        <f t="shared" si="27"/>
        <v>10479.99</v>
      </c>
      <c r="H80" s="24">
        <f t="shared" si="27"/>
        <v>10479.99</v>
      </c>
    </row>
    <row r="81" spans="1:8" s="10" customFormat="1" ht="16.5" customHeight="1">
      <c r="A81" s="91" t="s">
        <v>329</v>
      </c>
      <c r="B81" s="94" t="s">
        <v>197</v>
      </c>
      <c r="C81" s="24">
        <f t="shared" ref="C81:H81" si="28">+C82+C87</f>
        <v>0</v>
      </c>
      <c r="D81" s="24">
        <f t="shared" si="28"/>
        <v>10500</v>
      </c>
      <c r="E81" s="24">
        <f t="shared" si="28"/>
        <v>10500</v>
      </c>
      <c r="F81" s="24">
        <f t="shared" si="28"/>
        <v>10500</v>
      </c>
      <c r="G81" s="75">
        <f t="shared" si="28"/>
        <v>10479.99</v>
      </c>
      <c r="H81" s="24">
        <f t="shared" si="28"/>
        <v>10479.99</v>
      </c>
    </row>
    <row r="82" spans="1:8" s="10" customFormat="1" ht="16.5" customHeight="1">
      <c r="A82" s="91" t="s">
        <v>331</v>
      </c>
      <c r="B82" s="94" t="s">
        <v>311</v>
      </c>
      <c r="C82" s="24">
        <f t="shared" ref="C82:H82" si="29">+C84+C86+C85+C83</f>
        <v>0</v>
      </c>
      <c r="D82" s="24">
        <f t="shared" si="29"/>
        <v>10500</v>
      </c>
      <c r="E82" s="24">
        <f t="shared" si="29"/>
        <v>10500</v>
      </c>
      <c r="F82" s="24">
        <f t="shared" si="29"/>
        <v>10500</v>
      </c>
      <c r="G82" s="75">
        <f t="shared" si="29"/>
        <v>10479.99</v>
      </c>
      <c r="H82" s="24">
        <f t="shared" si="29"/>
        <v>10479.99</v>
      </c>
    </row>
    <row r="83" spans="1:8" s="10" customFormat="1" ht="16.5" customHeight="1">
      <c r="A83" s="91" t="s">
        <v>333</v>
      </c>
      <c r="B83" s="97" t="s">
        <v>313</v>
      </c>
      <c r="C83" s="24"/>
      <c r="D83" s="72"/>
      <c r="E83" s="72"/>
      <c r="F83" s="72"/>
      <c r="G83" s="102"/>
      <c r="H83" s="103"/>
    </row>
    <row r="84" spans="1:8" s="10" customFormat="1" ht="16.5" customHeight="1">
      <c r="A84" s="96" t="s">
        <v>335</v>
      </c>
      <c r="B84" s="101" t="s">
        <v>315</v>
      </c>
      <c r="C84" s="77"/>
      <c r="D84" s="72">
        <v>10500</v>
      </c>
      <c r="E84" s="72">
        <v>10500</v>
      </c>
      <c r="F84" s="72">
        <v>10500</v>
      </c>
      <c r="G84" s="102">
        <v>10479.99</v>
      </c>
      <c r="H84" s="103">
        <v>10479.99</v>
      </c>
    </row>
    <row r="85" spans="1:8" s="10" customFormat="1" ht="16.5" customHeight="1">
      <c r="A85" s="96" t="s">
        <v>337</v>
      </c>
      <c r="B85" s="97" t="s">
        <v>317</v>
      </c>
      <c r="C85" s="77"/>
      <c r="D85" s="72"/>
      <c r="E85" s="72"/>
      <c r="F85" s="72"/>
      <c r="G85" s="102"/>
      <c r="H85" s="103"/>
    </row>
    <row r="86" spans="1:8" ht="16.5" customHeight="1">
      <c r="A86" s="96" t="s">
        <v>338</v>
      </c>
      <c r="B86" s="101" t="s">
        <v>319</v>
      </c>
      <c r="C86" s="77"/>
      <c r="D86" s="72"/>
      <c r="E86" s="72"/>
      <c r="F86" s="72"/>
      <c r="G86" s="102"/>
      <c r="H86" s="103"/>
    </row>
    <row r="87" spans="1:8" ht="16.5" customHeight="1">
      <c r="A87" s="115" t="s">
        <v>340</v>
      </c>
      <c r="B87" s="97" t="s">
        <v>321</v>
      </c>
      <c r="C87" s="77"/>
      <c r="D87" s="72"/>
      <c r="E87" s="72"/>
      <c r="F87" s="72"/>
      <c r="G87" s="102"/>
      <c r="H87" s="103"/>
    </row>
    <row r="88" spans="1:8" ht="16.5" customHeight="1">
      <c r="A88" s="96" t="s">
        <v>225</v>
      </c>
      <c r="B88" s="101" t="s">
        <v>322</v>
      </c>
      <c r="C88" s="77"/>
      <c r="D88" s="72"/>
      <c r="E88" s="72"/>
      <c r="F88" s="72"/>
      <c r="G88" s="102"/>
      <c r="H88" s="103"/>
    </row>
    <row r="89" spans="1:8" ht="16.5" customHeight="1">
      <c r="A89" s="96" t="s">
        <v>342</v>
      </c>
      <c r="B89" s="101" t="s">
        <v>324</v>
      </c>
      <c r="C89" s="71">
        <f t="shared" ref="C89:H89" si="30">+C46-C91+C25+C80+C186+C77</f>
        <v>0</v>
      </c>
      <c r="D89" s="71">
        <f t="shared" si="30"/>
        <v>199979320</v>
      </c>
      <c r="E89" s="71">
        <f t="shared" si="30"/>
        <v>199979320</v>
      </c>
      <c r="F89" s="71">
        <f t="shared" si="30"/>
        <v>132837190</v>
      </c>
      <c r="G89" s="71">
        <f t="shared" si="30"/>
        <v>132802850.98999999</v>
      </c>
      <c r="H89" s="71">
        <f t="shared" si="30"/>
        <v>21921254.990000006</v>
      </c>
    </row>
    <row r="90" spans="1:8" ht="30" customHeight="1">
      <c r="A90" s="96"/>
      <c r="B90" s="116" t="s">
        <v>326</v>
      </c>
      <c r="C90" s="71"/>
      <c r="D90" s="72"/>
      <c r="E90" s="72"/>
      <c r="F90" s="72"/>
      <c r="G90" s="78">
        <v>-398.49</v>
      </c>
      <c r="H90" s="72">
        <v>-139</v>
      </c>
    </row>
    <row r="91" spans="1:8" ht="16.5" customHeight="1">
      <c r="A91" s="96" t="s">
        <v>345</v>
      </c>
      <c r="B91" s="94" t="s">
        <v>328</v>
      </c>
      <c r="C91" s="117">
        <f t="shared" ref="C91:H91" si="31">+C92+C138+C167+C169+C181+C183</f>
        <v>0</v>
      </c>
      <c r="D91" s="117">
        <f t="shared" si="31"/>
        <v>438982450</v>
      </c>
      <c r="E91" s="117">
        <f t="shared" si="31"/>
        <v>431244650</v>
      </c>
      <c r="F91" s="117">
        <f t="shared" si="31"/>
        <v>290237280</v>
      </c>
      <c r="G91" s="118">
        <f t="shared" si="31"/>
        <v>289048087.75</v>
      </c>
      <c r="H91" s="117">
        <f t="shared" si="31"/>
        <v>45851933.649999999</v>
      </c>
    </row>
    <row r="92" spans="1:8" s="11" customFormat="1" ht="16.5" customHeight="1">
      <c r="A92" s="91" t="s">
        <v>347</v>
      </c>
      <c r="B92" s="94" t="s">
        <v>330</v>
      </c>
      <c r="C92" s="24">
        <f t="shared" ref="C92:H92" si="32">+C93+C103+C118+C134+C136</f>
        <v>0</v>
      </c>
      <c r="D92" s="24">
        <f t="shared" si="32"/>
        <v>156135540</v>
      </c>
      <c r="E92" s="24">
        <f t="shared" si="32"/>
        <v>147754210</v>
      </c>
      <c r="F92" s="24">
        <f t="shared" si="32"/>
        <v>119699840</v>
      </c>
      <c r="G92" s="75">
        <f t="shared" si="32"/>
        <v>119665761.17</v>
      </c>
      <c r="H92" s="75">
        <f t="shared" si="32"/>
        <v>15961535.43</v>
      </c>
    </row>
    <row r="93" spans="1:8" s="11" customFormat="1" ht="16.5" customHeight="1">
      <c r="A93" s="96" t="s">
        <v>349</v>
      </c>
      <c r="B93" s="94" t="s">
        <v>332</v>
      </c>
      <c r="C93" s="71">
        <f t="shared" ref="C93:H93" si="33">+C94+C100+C101+C95+C96</f>
        <v>0</v>
      </c>
      <c r="D93" s="71">
        <f t="shared" si="33"/>
        <v>99952860</v>
      </c>
      <c r="E93" s="71">
        <f t="shared" si="33"/>
        <v>89181210</v>
      </c>
      <c r="F93" s="71">
        <f t="shared" si="33"/>
        <v>63462840</v>
      </c>
      <c r="G93" s="93">
        <f t="shared" si="33"/>
        <v>63435062.939999998</v>
      </c>
      <c r="H93" s="71">
        <f t="shared" si="33"/>
        <v>7497734.5599999996</v>
      </c>
    </row>
    <row r="94" spans="1:8" s="11" customFormat="1" ht="16.5" customHeight="1">
      <c r="A94" s="96"/>
      <c r="B94" s="97" t="s">
        <v>334</v>
      </c>
      <c r="C94" s="77"/>
      <c r="D94" s="24">
        <v>60601000</v>
      </c>
      <c r="E94" s="24">
        <v>69511000</v>
      </c>
      <c r="F94" s="24">
        <v>47691000</v>
      </c>
      <c r="G94" s="119">
        <v>47689630</v>
      </c>
      <c r="H94" s="120">
        <v>6883510</v>
      </c>
    </row>
    <row r="95" spans="1:8" s="11" customFormat="1" ht="16.5" customHeight="1">
      <c r="A95" s="96"/>
      <c r="B95" s="97" t="s">
        <v>336</v>
      </c>
      <c r="C95" s="77"/>
      <c r="D95" s="24">
        <v>33993990</v>
      </c>
      <c r="E95" s="24">
        <v>14137510</v>
      </c>
      <c r="F95" s="24">
        <v>12531150</v>
      </c>
      <c r="G95" s="75">
        <v>12530882.940000001</v>
      </c>
      <c r="H95" s="24"/>
    </row>
    <row r="96" spans="1:8" s="11" customFormat="1" ht="16.5" customHeight="1">
      <c r="A96" s="96"/>
      <c r="B96" s="121" t="s">
        <v>477</v>
      </c>
      <c r="C96" s="77">
        <f>C97+C98+C99</f>
        <v>0</v>
      </c>
      <c r="D96" s="77">
        <f t="shared" ref="D96:H96" si="34">D97+D98+D99</f>
        <v>3175700</v>
      </c>
      <c r="E96" s="77">
        <f t="shared" si="34"/>
        <v>3231530</v>
      </c>
      <c r="F96" s="77">
        <f t="shared" si="34"/>
        <v>1959690</v>
      </c>
      <c r="G96" s="76">
        <f t="shared" si="34"/>
        <v>1959690</v>
      </c>
      <c r="H96" s="77">
        <f t="shared" si="34"/>
        <v>412070</v>
      </c>
    </row>
    <row r="97" spans="1:8" s="11" customFormat="1" ht="30">
      <c r="A97" s="96"/>
      <c r="B97" s="97" t="s">
        <v>478</v>
      </c>
      <c r="C97" s="77"/>
      <c r="D97" s="72">
        <v>2944850</v>
      </c>
      <c r="E97" s="72">
        <v>3008070</v>
      </c>
      <c r="F97" s="72">
        <v>1811690</v>
      </c>
      <c r="G97" s="102">
        <v>1811690</v>
      </c>
      <c r="H97" s="103">
        <v>381000</v>
      </c>
    </row>
    <row r="98" spans="1:8" s="11" customFormat="1" ht="75">
      <c r="A98" s="96"/>
      <c r="B98" s="97" t="s">
        <v>479</v>
      </c>
      <c r="C98" s="77"/>
      <c r="D98" s="72">
        <v>121110</v>
      </c>
      <c r="E98" s="72">
        <v>124540</v>
      </c>
      <c r="F98" s="72">
        <v>85000</v>
      </c>
      <c r="G98" s="102">
        <v>85000</v>
      </c>
      <c r="H98" s="103">
        <v>20040</v>
      </c>
    </row>
    <row r="99" spans="1:8" s="11" customFormat="1" ht="75">
      <c r="A99" s="96"/>
      <c r="B99" s="97" t="s">
        <v>480</v>
      </c>
      <c r="C99" s="77"/>
      <c r="D99" s="72">
        <v>109740</v>
      </c>
      <c r="E99" s="72">
        <v>98920</v>
      </c>
      <c r="F99" s="72">
        <v>63000</v>
      </c>
      <c r="G99" s="102">
        <v>63000</v>
      </c>
      <c r="H99" s="103">
        <v>11030</v>
      </c>
    </row>
    <row r="100" spans="1:8" s="11" customFormat="1" ht="16.5" customHeight="1">
      <c r="A100" s="96"/>
      <c r="B100" s="97" t="s">
        <v>339</v>
      </c>
      <c r="C100" s="77"/>
      <c r="D100" s="24">
        <v>39170</v>
      </c>
      <c r="E100" s="24">
        <v>39170</v>
      </c>
      <c r="F100" s="24">
        <v>23000</v>
      </c>
      <c r="G100" s="75">
        <v>20350</v>
      </c>
      <c r="H100" s="24">
        <v>3274.56</v>
      </c>
    </row>
    <row r="101" spans="1:8" s="11" customFormat="1" ht="60">
      <c r="A101" s="96"/>
      <c r="B101" s="97" t="s">
        <v>341</v>
      </c>
      <c r="C101" s="77"/>
      <c r="D101" s="72">
        <v>2143000</v>
      </c>
      <c r="E101" s="72">
        <v>2262000</v>
      </c>
      <c r="F101" s="24">
        <v>1258000</v>
      </c>
      <c r="G101" s="75">
        <v>1234510</v>
      </c>
      <c r="H101" s="24">
        <v>198880</v>
      </c>
    </row>
    <row r="102" spans="1:8" ht="30">
      <c r="A102" s="96"/>
      <c r="B102" s="101" t="s">
        <v>326</v>
      </c>
      <c r="C102" s="77"/>
      <c r="D102" s="72"/>
      <c r="E102" s="72"/>
      <c r="F102" s="72"/>
      <c r="G102" s="102">
        <v>-9481.68</v>
      </c>
      <c r="H102" s="103">
        <v>-33.25</v>
      </c>
    </row>
    <row r="103" spans="1:8" ht="45">
      <c r="A103" s="96" t="s">
        <v>357</v>
      </c>
      <c r="B103" s="94" t="s">
        <v>343</v>
      </c>
      <c r="C103" s="77">
        <f t="shared" ref="C103:H103" si="35">C104+C105+C106+C107+C108+C109+C111+C110+C112</f>
        <v>0</v>
      </c>
      <c r="D103" s="77">
        <f t="shared" si="35"/>
        <v>39255510</v>
      </c>
      <c r="E103" s="77">
        <f t="shared" si="35"/>
        <v>42243000</v>
      </c>
      <c r="F103" s="77">
        <f t="shared" si="35"/>
        <v>42243000</v>
      </c>
      <c r="G103" s="76">
        <f t="shared" si="35"/>
        <v>42241360</v>
      </c>
      <c r="H103" s="76">
        <f t="shared" si="35"/>
        <v>6253242.6400000006</v>
      </c>
    </row>
    <row r="104" spans="1:8" ht="16.5" customHeight="1">
      <c r="A104" s="96"/>
      <c r="B104" s="97" t="s">
        <v>344</v>
      </c>
      <c r="C104" s="77"/>
      <c r="D104" s="24">
        <v>651110</v>
      </c>
      <c r="E104" s="24">
        <v>939000</v>
      </c>
      <c r="F104" s="24">
        <v>939000</v>
      </c>
      <c r="G104" s="75">
        <v>938650</v>
      </c>
      <c r="H104" s="24">
        <v>178600</v>
      </c>
    </row>
    <row r="105" spans="1:8" ht="30">
      <c r="A105" s="96"/>
      <c r="B105" s="97" t="s">
        <v>346</v>
      </c>
      <c r="C105" s="77"/>
      <c r="D105" s="24">
        <v>300000</v>
      </c>
      <c r="E105" s="24">
        <v>0</v>
      </c>
      <c r="F105" s="24">
        <v>0</v>
      </c>
      <c r="G105" s="75"/>
      <c r="H105" s="24"/>
    </row>
    <row r="106" spans="1:8" s="10" customFormat="1" ht="16.5" customHeight="1">
      <c r="A106" s="96"/>
      <c r="B106" s="97" t="s">
        <v>348</v>
      </c>
      <c r="C106" s="77"/>
      <c r="D106" s="24">
        <v>66000</v>
      </c>
      <c r="E106" s="24">
        <v>77000</v>
      </c>
      <c r="F106" s="24">
        <v>77000</v>
      </c>
      <c r="G106" s="75">
        <v>76410</v>
      </c>
      <c r="H106" s="24">
        <v>14522.64</v>
      </c>
    </row>
    <row r="107" spans="1:8" ht="16.5" customHeight="1">
      <c r="A107" s="96"/>
      <c r="B107" s="97" t="s">
        <v>350</v>
      </c>
      <c r="C107" s="77"/>
      <c r="D107" s="24">
        <v>21855000</v>
      </c>
      <c r="E107" s="24">
        <v>22580000</v>
      </c>
      <c r="F107" s="24">
        <v>22580000</v>
      </c>
      <c r="G107" s="75">
        <v>22580000</v>
      </c>
      <c r="H107" s="24">
        <v>3518630</v>
      </c>
    </row>
    <row r="108" spans="1:8">
      <c r="A108" s="96"/>
      <c r="B108" s="122" t="s">
        <v>351</v>
      </c>
      <c r="C108" s="77"/>
      <c r="D108" s="24"/>
      <c r="E108" s="24">
        <v>0</v>
      </c>
      <c r="F108" s="24">
        <v>0</v>
      </c>
      <c r="G108" s="75"/>
      <c r="H108" s="24"/>
    </row>
    <row r="109" spans="1:8" ht="30">
      <c r="A109" s="96"/>
      <c r="B109" s="97" t="s">
        <v>352</v>
      </c>
      <c r="C109" s="77"/>
      <c r="D109" s="24">
        <v>399570</v>
      </c>
      <c r="E109" s="24">
        <v>460000</v>
      </c>
      <c r="F109" s="24">
        <v>460000</v>
      </c>
      <c r="G109" s="75">
        <v>459600</v>
      </c>
      <c r="H109" s="24">
        <v>82940</v>
      </c>
    </row>
    <row r="110" spans="1:8" ht="16.5" customHeight="1">
      <c r="A110" s="96"/>
      <c r="B110" s="123" t="s">
        <v>353</v>
      </c>
      <c r="C110" s="77"/>
      <c r="D110" s="24"/>
      <c r="E110" s="24"/>
      <c r="F110" s="24"/>
      <c r="G110" s="75"/>
      <c r="H110" s="24"/>
    </row>
    <row r="111" spans="1:8">
      <c r="A111" s="96"/>
      <c r="B111" s="123" t="s">
        <v>354</v>
      </c>
      <c r="C111" s="77"/>
      <c r="D111" s="24">
        <v>12038840</v>
      </c>
      <c r="E111" s="24">
        <v>13782000</v>
      </c>
      <c r="F111" s="24">
        <v>13782000</v>
      </c>
      <c r="G111" s="75">
        <v>13782000</v>
      </c>
      <c r="H111" s="24">
        <v>1870880</v>
      </c>
    </row>
    <row r="112" spans="1:8" ht="45">
      <c r="A112" s="96"/>
      <c r="B112" s="124" t="s">
        <v>355</v>
      </c>
      <c r="C112" s="77">
        <f>C113+C114+C116+C115</f>
        <v>0</v>
      </c>
      <c r="D112" s="77">
        <f t="shared" ref="D112:H112" si="36">D113+D114+D116+D115</f>
        <v>3944990</v>
      </c>
      <c r="E112" s="77">
        <f t="shared" si="36"/>
        <v>4405000</v>
      </c>
      <c r="F112" s="77">
        <f t="shared" si="36"/>
        <v>4405000</v>
      </c>
      <c r="G112" s="76">
        <f t="shared" si="36"/>
        <v>4404700</v>
      </c>
      <c r="H112" s="77">
        <f t="shared" si="36"/>
        <v>587670</v>
      </c>
    </row>
    <row r="113" spans="1:8" ht="16.5" customHeight="1">
      <c r="A113" s="96"/>
      <c r="B113" s="123" t="s">
        <v>356</v>
      </c>
      <c r="C113" s="77"/>
      <c r="D113" s="125">
        <v>3944990</v>
      </c>
      <c r="E113" s="125">
        <v>4405000</v>
      </c>
      <c r="F113" s="125">
        <v>4405000</v>
      </c>
      <c r="G113" s="126">
        <v>4404700</v>
      </c>
      <c r="H113" s="125">
        <v>587670</v>
      </c>
    </row>
    <row r="114" spans="1:8" ht="30">
      <c r="A114" s="96"/>
      <c r="B114" s="123" t="s">
        <v>492</v>
      </c>
      <c r="C114" s="77"/>
      <c r="D114" s="72"/>
      <c r="E114" s="72"/>
      <c r="F114" s="72"/>
      <c r="G114" s="102"/>
      <c r="H114" s="103"/>
    </row>
    <row r="115" spans="1:8" ht="30">
      <c r="A115" s="96"/>
      <c r="B115" s="123" t="s">
        <v>493</v>
      </c>
      <c r="C115" s="77"/>
      <c r="D115" s="72"/>
      <c r="E115" s="72"/>
      <c r="F115" s="72"/>
      <c r="G115" s="102"/>
      <c r="H115" s="103"/>
    </row>
    <row r="116" spans="1:8">
      <c r="A116" s="96"/>
      <c r="B116" s="123" t="s">
        <v>358</v>
      </c>
      <c r="C116" s="77"/>
      <c r="D116" s="72"/>
      <c r="E116" s="72"/>
      <c r="F116" s="72"/>
      <c r="G116" s="102"/>
      <c r="H116" s="103"/>
    </row>
    <row r="117" spans="1:8" ht="30">
      <c r="A117" s="96"/>
      <c r="B117" s="101" t="s">
        <v>326</v>
      </c>
      <c r="C117" s="77"/>
      <c r="D117" s="72"/>
      <c r="E117" s="72"/>
      <c r="F117" s="72"/>
      <c r="G117" s="102">
        <v>-469.92</v>
      </c>
      <c r="H117" s="103"/>
    </row>
    <row r="118" spans="1:8" ht="36" customHeight="1">
      <c r="A118" s="91" t="s">
        <v>368</v>
      </c>
      <c r="B118" s="94" t="s">
        <v>359</v>
      </c>
      <c r="C118" s="77">
        <f t="shared" ref="C118:H118" si="37">C119+C120+C121+C122+C123+C124+C125+C126+C127+C128</f>
        <v>0</v>
      </c>
      <c r="D118" s="77">
        <f t="shared" si="37"/>
        <v>1924440</v>
      </c>
      <c r="E118" s="77">
        <f t="shared" si="37"/>
        <v>2135000</v>
      </c>
      <c r="F118" s="77">
        <f t="shared" si="37"/>
        <v>2135000</v>
      </c>
      <c r="G118" s="76">
        <f t="shared" si="37"/>
        <v>2133438.23</v>
      </c>
      <c r="H118" s="77">
        <f t="shared" si="37"/>
        <v>311308.23</v>
      </c>
    </row>
    <row r="119" spans="1:8">
      <c r="A119" s="96"/>
      <c r="B119" s="97" t="s">
        <v>350</v>
      </c>
      <c r="C119" s="77"/>
      <c r="D119" s="125">
        <v>1305440</v>
      </c>
      <c r="E119" s="125">
        <v>1309000</v>
      </c>
      <c r="F119" s="125">
        <v>1309000</v>
      </c>
      <c r="G119" s="126">
        <v>1308320</v>
      </c>
      <c r="H119" s="125">
        <v>221040</v>
      </c>
    </row>
    <row r="120" spans="1:8" ht="30">
      <c r="A120" s="96"/>
      <c r="B120" s="127" t="s">
        <v>360</v>
      </c>
      <c r="C120" s="77"/>
      <c r="D120" s="125">
        <v>455000</v>
      </c>
      <c r="E120" s="125">
        <v>364000</v>
      </c>
      <c r="F120" s="125">
        <v>364000</v>
      </c>
      <c r="G120" s="126">
        <v>363380</v>
      </c>
      <c r="H120" s="125">
        <v>51380</v>
      </c>
    </row>
    <row r="121" spans="1:8" ht="16.5" customHeight="1">
      <c r="A121" s="96"/>
      <c r="B121" s="128" t="s">
        <v>361</v>
      </c>
      <c r="C121" s="77"/>
      <c r="D121" s="125">
        <v>164000</v>
      </c>
      <c r="E121" s="125">
        <v>462000</v>
      </c>
      <c r="F121" s="125">
        <v>462000</v>
      </c>
      <c r="G121" s="126">
        <v>461738.23</v>
      </c>
      <c r="H121" s="125">
        <v>38888.230000000003</v>
      </c>
    </row>
    <row r="122" spans="1:8" ht="20.25" customHeight="1">
      <c r="A122" s="96"/>
      <c r="B122" s="128" t="s">
        <v>362</v>
      </c>
      <c r="C122" s="77"/>
      <c r="D122" s="72"/>
      <c r="E122" s="72"/>
      <c r="F122" s="72"/>
      <c r="G122" s="102"/>
      <c r="H122" s="103"/>
    </row>
    <row r="123" spans="1:8" ht="16.5" customHeight="1">
      <c r="A123" s="96"/>
      <c r="B123" s="128" t="s">
        <v>363</v>
      </c>
      <c r="C123" s="77"/>
      <c r="D123" s="72"/>
      <c r="E123" s="72"/>
      <c r="F123" s="72"/>
      <c r="G123" s="102"/>
      <c r="H123" s="103"/>
    </row>
    <row r="124" spans="1:8" ht="16.5" customHeight="1">
      <c r="A124" s="96"/>
      <c r="B124" s="97" t="s">
        <v>344</v>
      </c>
      <c r="C124" s="77"/>
      <c r="D124" s="72"/>
      <c r="E124" s="72"/>
      <c r="F124" s="72"/>
      <c r="G124" s="102"/>
      <c r="H124" s="103"/>
    </row>
    <row r="125" spans="1:8" ht="16.5" customHeight="1">
      <c r="A125" s="96"/>
      <c r="B125" s="128" t="s">
        <v>364</v>
      </c>
      <c r="C125" s="77"/>
      <c r="D125" s="72"/>
      <c r="E125" s="72"/>
      <c r="F125" s="72"/>
      <c r="G125" s="129"/>
      <c r="H125" s="130"/>
    </row>
    <row r="126" spans="1:8">
      <c r="A126" s="96"/>
      <c r="B126" s="131" t="s">
        <v>365</v>
      </c>
      <c r="C126" s="77"/>
      <c r="D126" s="72"/>
      <c r="E126" s="72"/>
      <c r="F126" s="72"/>
      <c r="G126" s="129"/>
      <c r="H126" s="130"/>
    </row>
    <row r="127" spans="1:8" s="10" customFormat="1" ht="30">
      <c r="A127" s="96"/>
      <c r="B127" s="131" t="s">
        <v>366</v>
      </c>
      <c r="C127" s="77"/>
      <c r="D127" s="72"/>
      <c r="E127" s="72"/>
      <c r="F127" s="72"/>
      <c r="G127" s="129"/>
      <c r="H127" s="130"/>
    </row>
    <row r="128" spans="1:8" s="10" customFormat="1" ht="30">
      <c r="A128" s="96"/>
      <c r="B128" s="132" t="s">
        <v>367</v>
      </c>
      <c r="C128" s="77">
        <f t="shared" ref="C128:H128" si="38">C129+C130+C131+C132</f>
        <v>0</v>
      </c>
      <c r="D128" s="77">
        <f t="shared" si="38"/>
        <v>0</v>
      </c>
      <c r="E128" s="77">
        <f t="shared" si="38"/>
        <v>0</v>
      </c>
      <c r="F128" s="77">
        <f t="shared" si="38"/>
        <v>0</v>
      </c>
      <c r="G128" s="76">
        <f t="shared" si="38"/>
        <v>0</v>
      </c>
      <c r="H128" s="77">
        <f t="shared" si="38"/>
        <v>0</v>
      </c>
    </row>
    <row r="129" spans="1:8" s="10" customFormat="1">
      <c r="A129" s="96"/>
      <c r="B129" s="133" t="s">
        <v>369</v>
      </c>
      <c r="C129" s="77"/>
      <c r="D129" s="72"/>
      <c r="E129" s="72"/>
      <c r="F129" s="72"/>
      <c r="G129" s="129"/>
      <c r="H129" s="130"/>
    </row>
    <row r="130" spans="1:8" s="10" customFormat="1" ht="30">
      <c r="A130" s="96"/>
      <c r="B130" s="133" t="s">
        <v>370</v>
      </c>
      <c r="C130" s="77"/>
      <c r="D130" s="72"/>
      <c r="E130" s="72"/>
      <c r="F130" s="72"/>
      <c r="G130" s="129"/>
      <c r="H130" s="130"/>
    </row>
    <row r="131" spans="1:8" s="10" customFormat="1" ht="30">
      <c r="A131" s="96"/>
      <c r="B131" s="133" t="s">
        <v>371</v>
      </c>
      <c r="C131" s="77"/>
      <c r="D131" s="72"/>
      <c r="E131" s="72"/>
      <c r="F131" s="72"/>
      <c r="G131" s="129"/>
      <c r="H131" s="130"/>
    </row>
    <row r="132" spans="1:8" s="10" customFormat="1" ht="30">
      <c r="A132" s="96"/>
      <c r="B132" s="133" t="s">
        <v>372</v>
      </c>
      <c r="C132" s="77"/>
      <c r="D132" s="72"/>
      <c r="E132" s="72"/>
      <c r="F132" s="72"/>
      <c r="G132" s="129"/>
      <c r="H132" s="130"/>
    </row>
    <row r="133" spans="1:8" s="10" customFormat="1" ht="30">
      <c r="A133" s="96"/>
      <c r="B133" s="101" t="s">
        <v>326</v>
      </c>
      <c r="C133" s="77"/>
      <c r="D133" s="72"/>
      <c r="E133" s="72"/>
      <c r="F133" s="72"/>
      <c r="G133" s="129"/>
      <c r="H133" s="130"/>
    </row>
    <row r="134" spans="1:8" s="10" customFormat="1">
      <c r="A134" s="96" t="s">
        <v>381</v>
      </c>
      <c r="B134" s="101" t="s">
        <v>373</v>
      </c>
      <c r="C134" s="71"/>
      <c r="D134" s="72">
        <v>10280730</v>
      </c>
      <c r="E134" s="72">
        <v>9384000</v>
      </c>
      <c r="F134" s="72">
        <v>9384000</v>
      </c>
      <c r="G134" s="78">
        <v>9383900</v>
      </c>
      <c r="H134" s="72">
        <v>1479250</v>
      </c>
    </row>
    <row r="135" spans="1:8" s="10" customFormat="1" ht="25.5" customHeight="1">
      <c r="A135" s="96"/>
      <c r="B135" s="101" t="s">
        <v>326</v>
      </c>
      <c r="C135" s="71"/>
      <c r="D135" s="72"/>
      <c r="E135" s="72"/>
      <c r="F135" s="72"/>
      <c r="G135" s="78"/>
      <c r="H135" s="72"/>
    </row>
    <row r="136" spans="1:8" s="10" customFormat="1" ht="16.5" customHeight="1">
      <c r="A136" s="96" t="s">
        <v>382</v>
      </c>
      <c r="B136" s="101" t="s">
        <v>374</v>
      </c>
      <c r="C136" s="77"/>
      <c r="D136" s="72">
        <v>4722000</v>
      </c>
      <c r="E136" s="72">
        <v>4811000</v>
      </c>
      <c r="F136" s="72">
        <v>2475000</v>
      </c>
      <c r="G136" s="78">
        <v>2472000</v>
      </c>
      <c r="H136" s="72">
        <v>420000</v>
      </c>
    </row>
    <row r="137" spans="1:8" s="10" customFormat="1" ht="25.5" customHeight="1">
      <c r="A137" s="96"/>
      <c r="B137" s="101" t="s">
        <v>326</v>
      </c>
      <c r="C137" s="77"/>
      <c r="D137" s="72"/>
      <c r="E137" s="72"/>
      <c r="F137" s="72"/>
      <c r="G137" s="134"/>
      <c r="H137" s="135"/>
    </row>
    <row r="138" spans="1:8" ht="16.5" customHeight="1">
      <c r="A138" s="91" t="s">
        <v>384</v>
      </c>
      <c r="B138" s="94" t="s">
        <v>375</v>
      </c>
      <c r="C138" s="24">
        <f t="shared" ref="C138:H138" si="39">+C139+C147+C151+C155+C162</f>
        <v>0</v>
      </c>
      <c r="D138" s="24">
        <f t="shared" si="39"/>
        <v>102127250</v>
      </c>
      <c r="E138" s="24">
        <f t="shared" si="39"/>
        <v>101840140</v>
      </c>
      <c r="F138" s="24">
        <f t="shared" si="39"/>
        <v>53171140</v>
      </c>
      <c r="G138" s="75">
        <f t="shared" si="39"/>
        <v>52094580</v>
      </c>
      <c r="H138" s="24">
        <f t="shared" si="39"/>
        <v>8599181.7200000007</v>
      </c>
    </row>
    <row r="139" spans="1:8" ht="16.5" customHeight="1">
      <c r="A139" s="91" t="s">
        <v>386</v>
      </c>
      <c r="B139" s="94" t="s">
        <v>376</v>
      </c>
      <c r="C139" s="71">
        <f>+C140+C143+C144+C145</f>
        <v>0</v>
      </c>
      <c r="D139" s="71">
        <f t="shared" ref="D139:H139" si="40">+D140+D143+D144+D145</f>
        <v>65536330</v>
      </c>
      <c r="E139" s="71">
        <f t="shared" si="40"/>
        <v>64753220</v>
      </c>
      <c r="F139" s="71">
        <f t="shared" si="40"/>
        <v>34442220</v>
      </c>
      <c r="G139" s="93">
        <f t="shared" si="40"/>
        <v>33366510</v>
      </c>
      <c r="H139" s="71">
        <f t="shared" si="40"/>
        <v>5733997.3100000005</v>
      </c>
    </row>
    <row r="140" spans="1:8" s="10" customFormat="1" ht="16.5" customHeight="1">
      <c r="A140" s="96"/>
      <c r="B140" s="136" t="s">
        <v>377</v>
      </c>
      <c r="C140" s="77"/>
      <c r="D140" s="72">
        <v>58463000</v>
      </c>
      <c r="E140" s="72">
        <v>58535000</v>
      </c>
      <c r="F140" s="72">
        <v>30405000</v>
      </c>
      <c r="G140" s="82">
        <f>G141+G142</f>
        <v>30404780</v>
      </c>
      <c r="H140" s="82">
        <f>H141+H142</f>
        <v>4935002.3100000005</v>
      </c>
    </row>
    <row r="141" spans="1:8" s="10" customFormat="1" ht="16.5" customHeight="1">
      <c r="A141" s="96"/>
      <c r="B141" s="137" t="s">
        <v>378</v>
      </c>
      <c r="C141" s="77"/>
      <c r="D141" s="72"/>
      <c r="E141" s="72"/>
      <c r="F141" s="72"/>
      <c r="G141" s="82">
        <v>16494958.02</v>
      </c>
      <c r="H141" s="72">
        <v>2692548.06</v>
      </c>
    </row>
    <row r="142" spans="1:8" s="10" customFormat="1" ht="16.5" customHeight="1">
      <c r="A142" s="96"/>
      <c r="B142" s="137" t="s">
        <v>379</v>
      </c>
      <c r="C142" s="77"/>
      <c r="D142" s="72"/>
      <c r="E142" s="72"/>
      <c r="F142" s="72"/>
      <c r="G142" s="78">
        <v>13909821.98</v>
      </c>
      <c r="H142" s="72">
        <v>2242454.25</v>
      </c>
    </row>
    <row r="143" spans="1:8" s="10" customFormat="1" ht="16.5" customHeight="1">
      <c r="A143" s="96"/>
      <c r="B143" s="136" t="s">
        <v>380</v>
      </c>
      <c r="C143" s="77"/>
      <c r="D143" s="72">
        <v>4321000</v>
      </c>
      <c r="E143" s="72">
        <v>4587890</v>
      </c>
      <c r="F143" s="72">
        <v>2488890</v>
      </c>
      <c r="G143" s="78">
        <v>2486890</v>
      </c>
      <c r="H143" s="72">
        <v>646890</v>
      </c>
    </row>
    <row r="144" spans="1:8" s="10" customFormat="1" ht="45">
      <c r="A144" s="96"/>
      <c r="B144" s="136" t="s">
        <v>481</v>
      </c>
      <c r="C144" s="77"/>
      <c r="D144" s="72">
        <v>1172330</v>
      </c>
      <c r="E144" s="72">
        <v>570330</v>
      </c>
      <c r="F144" s="72">
        <v>488330</v>
      </c>
      <c r="G144" s="78">
        <v>402045</v>
      </c>
      <c r="H144" s="97">
        <v>146075</v>
      </c>
    </row>
    <row r="145" spans="1:8" s="10" customFormat="1" ht="60">
      <c r="A145" s="96"/>
      <c r="B145" s="136" t="s">
        <v>494</v>
      </c>
      <c r="C145" s="77"/>
      <c r="D145" s="72">
        <v>1580000</v>
      </c>
      <c r="E145" s="72">
        <v>1060000</v>
      </c>
      <c r="F145" s="72">
        <v>1060000</v>
      </c>
      <c r="G145" s="78">
        <v>72795</v>
      </c>
      <c r="H145" s="72">
        <v>6030</v>
      </c>
    </row>
    <row r="146" spans="1:8" s="10" customFormat="1" ht="28.5" customHeight="1">
      <c r="A146" s="96"/>
      <c r="B146" s="101" t="s">
        <v>326</v>
      </c>
      <c r="C146" s="77"/>
      <c r="D146" s="72"/>
      <c r="E146" s="72"/>
      <c r="F146" s="72"/>
      <c r="G146" s="78">
        <v>-5904.35</v>
      </c>
      <c r="H146" s="72">
        <v>-52.14</v>
      </c>
    </row>
    <row r="147" spans="1:8" s="10" customFormat="1" ht="16.5" customHeight="1">
      <c r="A147" s="96" t="s">
        <v>392</v>
      </c>
      <c r="B147" s="138" t="s">
        <v>495</v>
      </c>
      <c r="C147" s="77">
        <f>C148+C149</f>
        <v>0</v>
      </c>
      <c r="D147" s="77">
        <f t="shared" ref="D147:H147" si="41">D148+D149</f>
        <v>19290000</v>
      </c>
      <c r="E147" s="77">
        <f t="shared" si="41"/>
        <v>19351000</v>
      </c>
      <c r="F147" s="77">
        <f t="shared" si="41"/>
        <v>8672000</v>
      </c>
      <c r="G147" s="76">
        <f t="shared" si="41"/>
        <v>8671150</v>
      </c>
      <c r="H147" s="77">
        <f t="shared" si="41"/>
        <v>1252000</v>
      </c>
    </row>
    <row r="148" spans="1:8" s="10" customFormat="1" ht="16.5" customHeight="1">
      <c r="A148" s="96"/>
      <c r="B148" s="139" t="s">
        <v>334</v>
      </c>
      <c r="C148" s="77"/>
      <c r="D148" s="72">
        <v>19290000</v>
      </c>
      <c r="E148" s="72">
        <v>19351000</v>
      </c>
      <c r="F148" s="72">
        <v>8672000</v>
      </c>
      <c r="G148" s="78">
        <v>8671150</v>
      </c>
      <c r="H148" s="72">
        <v>1252000</v>
      </c>
    </row>
    <row r="149" spans="1:8" s="10" customFormat="1" ht="30">
      <c r="A149" s="96"/>
      <c r="B149" s="139" t="s">
        <v>496</v>
      </c>
      <c r="C149" s="77"/>
      <c r="D149" s="72"/>
      <c r="E149" s="72"/>
      <c r="F149" s="72"/>
      <c r="G149" s="140"/>
      <c r="H149" s="97"/>
    </row>
    <row r="150" spans="1:8" s="10" customFormat="1" ht="16.5" customHeight="1">
      <c r="A150" s="96"/>
      <c r="B150" s="101" t="s">
        <v>326</v>
      </c>
      <c r="C150" s="77"/>
      <c r="D150" s="72"/>
      <c r="E150" s="72"/>
      <c r="F150" s="72"/>
      <c r="G150" s="140">
        <v>-4273.05</v>
      </c>
      <c r="H150" s="97">
        <v>-920.57</v>
      </c>
    </row>
    <row r="151" spans="1:8" s="10" customFormat="1" ht="16.5" customHeight="1">
      <c r="A151" s="91" t="s">
        <v>394</v>
      </c>
      <c r="B151" s="141" t="s">
        <v>383</v>
      </c>
      <c r="C151" s="77">
        <f t="shared" ref="C151:H151" si="42">+C152+C153</f>
        <v>0</v>
      </c>
      <c r="D151" s="77">
        <f t="shared" si="42"/>
        <v>2255000</v>
      </c>
      <c r="E151" s="77">
        <f t="shared" si="42"/>
        <v>2260000</v>
      </c>
      <c r="F151" s="77">
        <f t="shared" si="42"/>
        <v>1090000</v>
      </c>
      <c r="G151" s="76">
        <f t="shared" si="42"/>
        <v>1090000</v>
      </c>
      <c r="H151" s="77">
        <f t="shared" si="42"/>
        <v>179300</v>
      </c>
    </row>
    <row r="152" spans="1:8" s="10" customFormat="1" ht="16.5" customHeight="1">
      <c r="A152" s="96"/>
      <c r="B152" s="136" t="s">
        <v>377</v>
      </c>
      <c r="C152" s="77"/>
      <c r="D152" s="72">
        <v>2255000</v>
      </c>
      <c r="E152" s="72">
        <v>2260000</v>
      </c>
      <c r="F152" s="72">
        <v>1090000</v>
      </c>
      <c r="G152" s="102">
        <v>1090000</v>
      </c>
      <c r="H152" s="103">
        <v>179300</v>
      </c>
    </row>
    <row r="153" spans="1:8" s="10" customFormat="1" ht="16.5" customHeight="1">
      <c r="A153" s="96"/>
      <c r="B153" s="136" t="s">
        <v>385</v>
      </c>
      <c r="C153" s="77"/>
      <c r="D153" s="72"/>
      <c r="E153" s="72"/>
      <c r="F153" s="72"/>
      <c r="G153" s="102"/>
      <c r="H153" s="103"/>
    </row>
    <row r="154" spans="1:8" ht="16.5" customHeight="1">
      <c r="A154" s="96"/>
      <c r="B154" s="101" t="s">
        <v>326</v>
      </c>
      <c r="C154" s="77"/>
      <c r="D154" s="72"/>
      <c r="E154" s="72"/>
      <c r="F154" s="72"/>
      <c r="G154" s="102">
        <v>-532</v>
      </c>
      <c r="H154" s="103"/>
    </row>
    <row r="155" spans="1:8" ht="16.5" customHeight="1">
      <c r="A155" s="91" t="s">
        <v>396</v>
      </c>
      <c r="B155" s="141" t="s">
        <v>387</v>
      </c>
      <c r="C155" s="71">
        <f>+C156+C157+C158+C159+C160</f>
        <v>0</v>
      </c>
      <c r="D155" s="71">
        <f t="shared" ref="D155:H155" si="43">+D156+D157+D158+D159+D160</f>
        <v>11021920</v>
      </c>
      <c r="E155" s="71">
        <f t="shared" si="43"/>
        <v>11315920</v>
      </c>
      <c r="F155" s="71">
        <f t="shared" si="43"/>
        <v>6868920</v>
      </c>
      <c r="G155" s="93">
        <f t="shared" si="43"/>
        <v>6868920</v>
      </c>
      <c r="H155" s="71">
        <f t="shared" si="43"/>
        <v>1150067.23</v>
      </c>
    </row>
    <row r="156" spans="1:8">
      <c r="A156" s="96"/>
      <c r="B156" s="97" t="s">
        <v>388</v>
      </c>
      <c r="C156" s="77"/>
      <c r="D156" s="72">
        <v>11021920</v>
      </c>
      <c r="E156" s="72">
        <v>11315920</v>
      </c>
      <c r="F156" s="72">
        <v>6868920</v>
      </c>
      <c r="G156" s="102">
        <v>6868920</v>
      </c>
      <c r="H156" s="103">
        <v>1150067.23</v>
      </c>
    </row>
    <row r="157" spans="1:8" ht="30">
      <c r="A157" s="96"/>
      <c r="B157" s="97" t="s">
        <v>389</v>
      </c>
      <c r="C157" s="77"/>
      <c r="D157" s="72"/>
      <c r="E157" s="72"/>
      <c r="F157" s="72"/>
      <c r="G157" s="102"/>
      <c r="H157" s="103"/>
    </row>
    <row r="158" spans="1:8" ht="30">
      <c r="A158" s="96"/>
      <c r="B158" s="97" t="s">
        <v>390</v>
      </c>
      <c r="C158" s="77"/>
      <c r="D158" s="72"/>
      <c r="E158" s="72"/>
      <c r="F158" s="72"/>
      <c r="G158" s="102"/>
      <c r="H158" s="103"/>
    </row>
    <row r="159" spans="1:8" s="10" customFormat="1" ht="45">
      <c r="A159" s="96"/>
      <c r="B159" s="97" t="s">
        <v>391</v>
      </c>
      <c r="C159" s="77"/>
      <c r="D159" s="72"/>
      <c r="E159" s="72"/>
      <c r="F159" s="72"/>
      <c r="G159" s="102"/>
      <c r="H159" s="103"/>
    </row>
    <row r="160" spans="1:8" s="10" customFormat="1" ht="30">
      <c r="A160" s="96"/>
      <c r="B160" s="97" t="s">
        <v>496</v>
      </c>
      <c r="C160" s="77"/>
      <c r="D160" s="72"/>
      <c r="E160" s="72"/>
      <c r="F160" s="72"/>
      <c r="G160" s="102"/>
      <c r="H160" s="103"/>
    </row>
    <row r="161" spans="1:8" ht="30">
      <c r="A161" s="96"/>
      <c r="B161" s="101" t="s">
        <v>326</v>
      </c>
      <c r="C161" s="77"/>
      <c r="D161" s="72"/>
      <c r="E161" s="72"/>
      <c r="F161" s="72"/>
      <c r="G161" s="102">
        <v>-3956.34</v>
      </c>
      <c r="H161" s="103">
        <v>-191.72</v>
      </c>
    </row>
    <row r="162" spans="1:8" ht="16.5" customHeight="1">
      <c r="A162" s="91" t="s">
        <v>401</v>
      </c>
      <c r="B162" s="141" t="s">
        <v>393</v>
      </c>
      <c r="C162" s="77">
        <f>+C163+C164+C165</f>
        <v>0</v>
      </c>
      <c r="D162" s="77">
        <f t="shared" ref="D162:H162" si="44">+D163+D164+D165</f>
        <v>4024000</v>
      </c>
      <c r="E162" s="77">
        <f t="shared" si="44"/>
        <v>4160000</v>
      </c>
      <c r="F162" s="77">
        <f t="shared" si="44"/>
        <v>2098000</v>
      </c>
      <c r="G162" s="76">
        <f t="shared" si="44"/>
        <v>2098000</v>
      </c>
      <c r="H162" s="77">
        <f t="shared" si="44"/>
        <v>283817.18</v>
      </c>
    </row>
    <row r="163" spans="1:8" ht="16.5" customHeight="1">
      <c r="A163" s="91"/>
      <c r="B163" s="136" t="s">
        <v>377</v>
      </c>
      <c r="C163" s="77"/>
      <c r="D163" s="72">
        <v>4024000</v>
      </c>
      <c r="E163" s="72">
        <v>4160000</v>
      </c>
      <c r="F163" s="72">
        <v>2098000</v>
      </c>
      <c r="G163" s="102">
        <v>2098000</v>
      </c>
      <c r="H163" s="103">
        <v>283817.18</v>
      </c>
    </row>
    <row r="164" spans="1:8" ht="16.5" customHeight="1">
      <c r="A164" s="96"/>
      <c r="B164" s="136" t="s">
        <v>385</v>
      </c>
      <c r="C164" s="77"/>
      <c r="D164" s="72"/>
      <c r="E164" s="72"/>
      <c r="F164" s="72"/>
      <c r="G164" s="102"/>
      <c r="H164" s="103"/>
    </row>
    <row r="165" spans="1:8" ht="30">
      <c r="A165" s="96"/>
      <c r="B165" s="136" t="s">
        <v>496</v>
      </c>
      <c r="C165" s="77"/>
      <c r="D165" s="72"/>
      <c r="E165" s="72"/>
      <c r="F165" s="72"/>
      <c r="G165" s="102"/>
      <c r="H165" s="103"/>
    </row>
    <row r="166" spans="1:8" ht="16.5" customHeight="1">
      <c r="A166" s="96"/>
      <c r="B166" s="101" t="s">
        <v>326</v>
      </c>
      <c r="C166" s="77"/>
      <c r="D166" s="72"/>
      <c r="E166" s="72"/>
      <c r="F166" s="72"/>
      <c r="G166" s="102">
        <v>-1275</v>
      </c>
      <c r="H166" s="103">
        <v>-345</v>
      </c>
    </row>
    <row r="167" spans="1:8" ht="16.5" customHeight="1">
      <c r="A167" s="91" t="s">
        <v>404</v>
      </c>
      <c r="B167" s="101" t="s">
        <v>395</v>
      </c>
      <c r="C167" s="77"/>
      <c r="D167" s="72">
        <v>193000</v>
      </c>
      <c r="E167" s="72">
        <v>184000</v>
      </c>
      <c r="F167" s="72">
        <v>124000</v>
      </c>
      <c r="G167" s="78">
        <v>124000</v>
      </c>
      <c r="H167" s="72">
        <v>32000</v>
      </c>
    </row>
    <row r="168" spans="1:8" ht="16.5" customHeight="1">
      <c r="A168" s="91"/>
      <c r="B168" s="101" t="s">
        <v>326</v>
      </c>
      <c r="C168" s="77"/>
      <c r="D168" s="72"/>
      <c r="E168" s="72"/>
      <c r="F168" s="72"/>
      <c r="G168" s="82"/>
      <c r="H168" s="142"/>
    </row>
    <row r="169" spans="1:8" ht="16.5" customHeight="1">
      <c r="A169" s="91" t="s">
        <v>406</v>
      </c>
      <c r="B169" s="94" t="s">
        <v>397</v>
      </c>
      <c r="C169" s="24">
        <f t="shared" ref="C169:H169" si="45">+C170+C177</f>
        <v>0</v>
      </c>
      <c r="D169" s="24">
        <f t="shared" si="45"/>
        <v>175861450</v>
      </c>
      <c r="E169" s="24">
        <f t="shared" si="45"/>
        <v>176852090</v>
      </c>
      <c r="F169" s="24">
        <f t="shared" si="45"/>
        <v>113617090</v>
      </c>
      <c r="G169" s="75">
        <f t="shared" si="45"/>
        <v>113538545</v>
      </c>
      <c r="H169" s="24">
        <f t="shared" si="45"/>
        <v>21157450</v>
      </c>
    </row>
    <row r="170" spans="1:8" ht="16.5" customHeight="1">
      <c r="A170" s="96" t="s">
        <v>408</v>
      </c>
      <c r="B170" s="94" t="s">
        <v>398</v>
      </c>
      <c r="C170" s="77">
        <f>C171+C174+C173+C175+C172</f>
        <v>0</v>
      </c>
      <c r="D170" s="77">
        <f t="shared" ref="D170:H170" si="46">D171+D174+D173+D175+D172</f>
        <v>175861450</v>
      </c>
      <c r="E170" s="77">
        <f t="shared" si="46"/>
        <v>176852090</v>
      </c>
      <c r="F170" s="77">
        <f t="shared" si="46"/>
        <v>113617090</v>
      </c>
      <c r="G170" s="76">
        <f t="shared" si="46"/>
        <v>113538545</v>
      </c>
      <c r="H170" s="77">
        <f t="shared" si="46"/>
        <v>21157450</v>
      </c>
    </row>
    <row r="171" spans="1:8">
      <c r="A171" s="96"/>
      <c r="B171" s="97" t="s">
        <v>334</v>
      </c>
      <c r="C171" s="77"/>
      <c r="D171" s="72">
        <v>173866450</v>
      </c>
      <c r="E171" s="72">
        <v>174846090</v>
      </c>
      <c r="F171" s="72">
        <v>111611090</v>
      </c>
      <c r="G171" s="143">
        <v>111611090</v>
      </c>
      <c r="H171" s="144">
        <v>20771450</v>
      </c>
    </row>
    <row r="172" spans="1:8" ht="30">
      <c r="A172" s="96"/>
      <c r="B172" s="97" t="s">
        <v>496</v>
      </c>
      <c r="C172" s="77"/>
      <c r="D172" s="72">
        <v>408000</v>
      </c>
      <c r="E172" s="72">
        <v>278000</v>
      </c>
      <c r="F172" s="72">
        <v>278000</v>
      </c>
      <c r="G172" s="102">
        <v>199455</v>
      </c>
      <c r="H172" s="103"/>
    </row>
    <row r="173" spans="1:8" ht="60">
      <c r="A173" s="96"/>
      <c r="B173" s="97" t="s">
        <v>399</v>
      </c>
      <c r="C173" s="77"/>
      <c r="D173" s="72"/>
      <c r="E173" s="72"/>
      <c r="F173" s="72"/>
      <c r="G173" s="82"/>
      <c r="H173" s="142"/>
    </row>
    <row r="174" spans="1:8" ht="30">
      <c r="A174" s="96"/>
      <c r="B174" s="97" t="s">
        <v>400</v>
      </c>
      <c r="C174" s="77"/>
      <c r="D174" s="72"/>
      <c r="E174" s="72"/>
      <c r="F174" s="72"/>
      <c r="G174" s="78"/>
      <c r="H174" s="72"/>
    </row>
    <row r="175" spans="1:8" ht="30">
      <c r="A175" s="96"/>
      <c r="B175" s="145" t="s">
        <v>402</v>
      </c>
      <c r="C175" s="77"/>
      <c r="D175" s="72">
        <v>1587000</v>
      </c>
      <c r="E175" s="72">
        <v>1728000</v>
      </c>
      <c r="F175" s="72">
        <v>1728000</v>
      </c>
      <c r="G175" s="78">
        <v>1728000</v>
      </c>
      <c r="H175" s="72">
        <v>386000</v>
      </c>
    </row>
    <row r="176" spans="1:8" ht="30">
      <c r="A176" s="96"/>
      <c r="B176" s="101" t="s">
        <v>326</v>
      </c>
      <c r="C176" s="77"/>
      <c r="D176" s="72"/>
      <c r="E176" s="72"/>
      <c r="F176" s="72"/>
      <c r="G176" s="102">
        <v>-227612.23</v>
      </c>
      <c r="H176" s="103">
        <v>-24779.01</v>
      </c>
    </row>
    <row r="177" spans="1:8" ht="16.5" customHeight="1">
      <c r="A177" s="96" t="s">
        <v>412</v>
      </c>
      <c r="B177" s="94" t="s">
        <v>403</v>
      </c>
      <c r="C177" s="77">
        <f t="shared" ref="C177:H177" si="47">C178+C179</f>
        <v>0</v>
      </c>
      <c r="D177" s="77">
        <f t="shared" si="47"/>
        <v>0</v>
      </c>
      <c r="E177" s="77">
        <f t="shared" si="47"/>
        <v>0</v>
      </c>
      <c r="F177" s="77">
        <f t="shared" si="47"/>
        <v>0</v>
      </c>
      <c r="G177" s="76">
        <f t="shared" si="47"/>
        <v>0</v>
      </c>
      <c r="H177" s="77">
        <f t="shared" si="47"/>
        <v>0</v>
      </c>
    </row>
    <row r="178" spans="1:8" ht="16.5" customHeight="1">
      <c r="A178" s="96"/>
      <c r="B178" s="97" t="s">
        <v>334</v>
      </c>
      <c r="C178" s="77"/>
      <c r="D178" s="72"/>
      <c r="E178" s="72"/>
      <c r="F178" s="72"/>
      <c r="G178" s="102"/>
      <c r="H178" s="103"/>
    </row>
    <row r="179" spans="1:8" ht="16.5" customHeight="1">
      <c r="A179" s="96"/>
      <c r="B179" s="146" t="s">
        <v>405</v>
      </c>
      <c r="C179" s="77"/>
      <c r="D179" s="72"/>
      <c r="E179" s="72"/>
      <c r="F179" s="72"/>
      <c r="G179" s="102"/>
      <c r="H179" s="103"/>
    </row>
    <row r="180" spans="1:8" ht="16.5" customHeight="1">
      <c r="A180" s="96"/>
      <c r="B180" s="101" t="s">
        <v>326</v>
      </c>
      <c r="C180" s="77"/>
      <c r="D180" s="72"/>
      <c r="E180" s="72"/>
      <c r="F180" s="72"/>
      <c r="G180" s="102"/>
      <c r="H180" s="103"/>
    </row>
    <row r="181" spans="1:8" ht="16.5" customHeight="1">
      <c r="A181" s="91" t="s">
        <v>415</v>
      </c>
      <c r="B181" s="101" t="s">
        <v>407</v>
      </c>
      <c r="C181" s="77"/>
      <c r="D181" s="72">
        <v>2142000</v>
      </c>
      <c r="E181" s="72">
        <v>2091000</v>
      </c>
      <c r="F181" s="72">
        <v>1102000</v>
      </c>
      <c r="G181" s="78">
        <v>1102000</v>
      </c>
      <c r="H181" s="72">
        <v>101766.5</v>
      </c>
    </row>
    <row r="182" spans="1:8" ht="16.5" customHeight="1">
      <c r="A182" s="91"/>
      <c r="B182" s="101" t="s">
        <v>326</v>
      </c>
      <c r="C182" s="77"/>
      <c r="D182" s="72"/>
      <c r="E182" s="72"/>
      <c r="F182" s="72"/>
      <c r="G182" s="102">
        <v>-13348.75</v>
      </c>
      <c r="H182" s="103">
        <v>-8280</v>
      </c>
    </row>
    <row r="183" spans="1:8" ht="16.5" customHeight="1">
      <c r="A183" s="91" t="s">
        <v>416</v>
      </c>
      <c r="B183" s="101" t="s">
        <v>409</v>
      </c>
      <c r="C183" s="77"/>
      <c r="D183" s="72">
        <v>2523210</v>
      </c>
      <c r="E183" s="72">
        <v>2523210</v>
      </c>
      <c r="F183" s="72">
        <v>2523210</v>
      </c>
      <c r="G183" s="102">
        <v>2523201.58</v>
      </c>
      <c r="H183" s="103"/>
    </row>
    <row r="184" spans="1:8" ht="16.5" customHeight="1">
      <c r="A184" s="91"/>
      <c r="B184" s="101" t="s">
        <v>326</v>
      </c>
      <c r="C184" s="77"/>
      <c r="D184" s="72"/>
      <c r="E184" s="72"/>
      <c r="F184" s="72"/>
      <c r="G184" s="102">
        <v>-75636.95</v>
      </c>
      <c r="H184" s="103">
        <v>-1586.62</v>
      </c>
    </row>
    <row r="185" spans="1:8" ht="30">
      <c r="A185" s="91"/>
      <c r="B185" s="94" t="s">
        <v>410</v>
      </c>
      <c r="C185" s="77">
        <f t="shared" ref="C185:H185" si="48">C90+C102+C117+C133+C135+C137+C146+C150+C154+C161+C166+C168+C176+C180+C182+C184</f>
        <v>0</v>
      </c>
      <c r="D185" s="77">
        <f t="shared" si="48"/>
        <v>0</v>
      </c>
      <c r="E185" s="77">
        <f t="shared" si="48"/>
        <v>0</v>
      </c>
      <c r="F185" s="77">
        <f t="shared" si="48"/>
        <v>0</v>
      </c>
      <c r="G185" s="76">
        <f t="shared" si="48"/>
        <v>-342888.76</v>
      </c>
      <c r="H185" s="77">
        <f t="shared" si="48"/>
        <v>-36327.310000000005</v>
      </c>
    </row>
    <row r="186" spans="1:8" ht="30">
      <c r="A186" s="91" t="s">
        <v>206</v>
      </c>
      <c r="B186" s="94" t="s">
        <v>191</v>
      </c>
      <c r="C186" s="77">
        <f t="shared" ref="C186:H186" si="49">C187</f>
        <v>0</v>
      </c>
      <c r="D186" s="77">
        <f t="shared" si="49"/>
        <v>193736000</v>
      </c>
      <c r="E186" s="77">
        <f t="shared" si="49"/>
        <v>193736000</v>
      </c>
      <c r="F186" s="77">
        <f t="shared" si="49"/>
        <v>129697400</v>
      </c>
      <c r="G186" s="76">
        <f t="shared" si="49"/>
        <v>129666614</v>
      </c>
      <c r="H186" s="77">
        <f t="shared" si="49"/>
        <v>21401599</v>
      </c>
    </row>
    <row r="187" spans="1:8">
      <c r="A187" s="91" t="s">
        <v>419</v>
      </c>
      <c r="B187" s="94" t="s">
        <v>411</v>
      </c>
      <c r="C187" s="77">
        <f t="shared" ref="C187:H187" si="50">C188+C197</f>
        <v>0</v>
      </c>
      <c r="D187" s="77">
        <f t="shared" si="50"/>
        <v>193736000</v>
      </c>
      <c r="E187" s="77">
        <f t="shared" si="50"/>
        <v>193736000</v>
      </c>
      <c r="F187" s="77">
        <f t="shared" si="50"/>
        <v>129697400</v>
      </c>
      <c r="G187" s="76">
        <f t="shared" si="50"/>
        <v>129666614</v>
      </c>
      <c r="H187" s="77">
        <f t="shared" si="50"/>
        <v>21401599</v>
      </c>
    </row>
    <row r="188" spans="1:8" ht="45">
      <c r="A188" s="91" t="s">
        <v>421</v>
      </c>
      <c r="B188" s="94" t="s">
        <v>413</v>
      </c>
      <c r="C188" s="77">
        <f>C189+C192+C195+C190+C191+C196</f>
        <v>0</v>
      </c>
      <c r="D188" s="77">
        <f t="shared" ref="D188:H188" si="51">D189+D192+D195+D190+D191+D196</f>
        <v>191556000</v>
      </c>
      <c r="E188" s="77">
        <f t="shared" si="51"/>
        <v>191556000</v>
      </c>
      <c r="F188" s="77">
        <f t="shared" si="51"/>
        <v>127517400</v>
      </c>
      <c r="G188" s="76">
        <f t="shared" si="51"/>
        <v>127516614</v>
      </c>
      <c r="H188" s="77">
        <f t="shared" si="51"/>
        <v>21401599</v>
      </c>
    </row>
    <row r="189" spans="1:8" ht="45">
      <c r="A189" s="91"/>
      <c r="B189" s="101" t="s">
        <v>482</v>
      </c>
      <c r="C189" s="77"/>
      <c r="D189" s="72">
        <v>171248000</v>
      </c>
      <c r="E189" s="72">
        <v>171248000</v>
      </c>
      <c r="F189" s="72">
        <v>115335190</v>
      </c>
      <c r="G189" s="76">
        <v>115335189</v>
      </c>
      <c r="H189" s="76">
        <v>19764066</v>
      </c>
    </row>
    <row r="190" spans="1:8" ht="45">
      <c r="A190" s="91"/>
      <c r="B190" s="101" t="s">
        <v>483</v>
      </c>
      <c r="C190" s="77"/>
      <c r="D190" s="72">
        <v>1120000</v>
      </c>
      <c r="E190" s="72">
        <v>1120000</v>
      </c>
      <c r="F190" s="72">
        <v>747560</v>
      </c>
      <c r="G190" s="76">
        <v>747551</v>
      </c>
      <c r="H190" s="76">
        <v>125153</v>
      </c>
    </row>
    <row r="191" spans="1:8" ht="45">
      <c r="A191" s="91"/>
      <c r="B191" s="101" t="s">
        <v>484</v>
      </c>
      <c r="C191" s="77"/>
      <c r="D191" s="72">
        <v>318000</v>
      </c>
      <c r="E191" s="72">
        <v>318000</v>
      </c>
      <c r="F191" s="72">
        <v>213640</v>
      </c>
      <c r="G191" s="76">
        <v>213637</v>
      </c>
      <c r="H191" s="76">
        <v>35977</v>
      </c>
    </row>
    <row r="192" spans="1:8" ht="45">
      <c r="A192" s="91"/>
      <c r="B192" s="101" t="s">
        <v>485</v>
      </c>
      <c r="C192" s="77">
        <f>C193+C194</f>
        <v>0</v>
      </c>
      <c r="D192" s="77">
        <f t="shared" ref="D192:H192" si="52">D193+D194</f>
        <v>13072000</v>
      </c>
      <c r="E192" s="77">
        <f t="shared" si="52"/>
        <v>13072000</v>
      </c>
      <c r="F192" s="77">
        <f t="shared" si="52"/>
        <v>8717190</v>
      </c>
      <c r="G192" s="76">
        <f t="shared" si="52"/>
        <v>8717182</v>
      </c>
      <c r="H192" s="77">
        <f t="shared" si="52"/>
        <v>1457216</v>
      </c>
    </row>
    <row r="193" spans="1:9" ht="120">
      <c r="A193" s="91"/>
      <c r="B193" s="101" t="s">
        <v>414</v>
      </c>
      <c r="C193" s="77"/>
      <c r="D193" s="72">
        <v>5976000</v>
      </c>
      <c r="E193" s="72">
        <v>5976000</v>
      </c>
      <c r="F193" s="72">
        <v>3985840</v>
      </c>
      <c r="G193" s="76">
        <v>3985838</v>
      </c>
      <c r="H193" s="77">
        <v>664655</v>
      </c>
    </row>
    <row r="194" spans="1:9" ht="105">
      <c r="A194" s="91"/>
      <c r="B194" s="101" t="s">
        <v>486</v>
      </c>
      <c r="C194" s="77"/>
      <c r="D194" s="72">
        <v>7096000</v>
      </c>
      <c r="E194" s="72">
        <v>7096000</v>
      </c>
      <c r="F194" s="72">
        <v>4731350</v>
      </c>
      <c r="G194" s="76">
        <v>4731344</v>
      </c>
      <c r="H194" s="77">
        <v>792561</v>
      </c>
    </row>
    <row r="195" spans="1:9" ht="75">
      <c r="A195" s="91"/>
      <c r="B195" s="101" t="s">
        <v>487</v>
      </c>
      <c r="C195" s="77"/>
      <c r="D195" s="72"/>
      <c r="E195" s="72"/>
      <c r="F195" s="72"/>
      <c r="G195" s="76"/>
      <c r="H195" s="77"/>
    </row>
    <row r="196" spans="1:9" ht="60">
      <c r="A196" s="91"/>
      <c r="B196" s="101" t="s">
        <v>488</v>
      </c>
      <c r="C196" s="77"/>
      <c r="D196" s="72">
        <v>5798000</v>
      </c>
      <c r="E196" s="72">
        <v>5798000</v>
      </c>
      <c r="F196" s="72">
        <v>2503820</v>
      </c>
      <c r="G196" s="76">
        <v>2503055</v>
      </c>
      <c r="H196" s="77">
        <v>19187</v>
      </c>
    </row>
    <row r="197" spans="1:9">
      <c r="A197" s="91" t="s">
        <v>427</v>
      </c>
      <c r="B197" s="94" t="s">
        <v>489</v>
      </c>
      <c r="C197" s="77">
        <f>C198+C199</f>
        <v>0</v>
      </c>
      <c r="D197" s="77">
        <f t="shared" ref="D197:H197" si="53">D198+D199</f>
        <v>2180000</v>
      </c>
      <c r="E197" s="77">
        <f t="shared" si="53"/>
        <v>2180000</v>
      </c>
      <c r="F197" s="77">
        <f t="shared" si="53"/>
        <v>2180000</v>
      </c>
      <c r="G197" s="76">
        <f t="shared" si="53"/>
        <v>2150000</v>
      </c>
      <c r="H197" s="77">
        <f t="shared" si="53"/>
        <v>0</v>
      </c>
    </row>
    <row r="198" spans="1:9" ht="45">
      <c r="A198" s="91"/>
      <c r="B198" s="101" t="s">
        <v>490</v>
      </c>
      <c r="C198" s="77"/>
      <c r="D198" s="72"/>
      <c r="E198" s="72"/>
      <c r="F198" s="72"/>
      <c r="G198" s="76"/>
      <c r="H198" s="77"/>
    </row>
    <row r="199" spans="1:9" ht="30">
      <c r="A199" s="91"/>
      <c r="B199" s="101" t="s">
        <v>491</v>
      </c>
      <c r="C199" s="77"/>
      <c r="D199" s="72">
        <v>2180000</v>
      </c>
      <c r="E199" s="72">
        <v>2180000</v>
      </c>
      <c r="F199" s="72">
        <v>2180000</v>
      </c>
      <c r="G199" s="76">
        <v>2150000</v>
      </c>
      <c r="H199" s="77"/>
    </row>
    <row r="200" spans="1:9">
      <c r="A200" s="91" t="s">
        <v>429</v>
      </c>
      <c r="B200" s="147" t="s">
        <v>417</v>
      </c>
      <c r="C200" s="110">
        <f>+C201</f>
        <v>0</v>
      </c>
      <c r="D200" s="110">
        <f t="shared" ref="D200:H202" si="54">+D201</f>
        <v>47470000</v>
      </c>
      <c r="E200" s="110">
        <f t="shared" si="54"/>
        <v>47470000</v>
      </c>
      <c r="F200" s="110">
        <f t="shared" si="54"/>
        <v>36638550</v>
      </c>
      <c r="G200" s="111">
        <f t="shared" si="54"/>
        <v>36634468</v>
      </c>
      <c r="H200" s="110">
        <f t="shared" si="54"/>
        <v>8945744</v>
      </c>
    </row>
    <row r="201" spans="1:9" ht="16.5" customHeight="1">
      <c r="A201" s="91" t="s">
        <v>431</v>
      </c>
      <c r="B201" s="147" t="s">
        <v>187</v>
      </c>
      <c r="C201" s="110">
        <f>+C202</f>
        <v>0</v>
      </c>
      <c r="D201" s="110">
        <f t="shared" si="54"/>
        <v>47470000</v>
      </c>
      <c r="E201" s="110">
        <f t="shared" si="54"/>
        <v>47470000</v>
      </c>
      <c r="F201" s="110">
        <f t="shared" si="54"/>
        <v>36638550</v>
      </c>
      <c r="G201" s="111">
        <f t="shared" si="54"/>
        <v>36634468</v>
      </c>
      <c r="H201" s="110">
        <f t="shared" si="54"/>
        <v>8945744</v>
      </c>
    </row>
    <row r="202" spans="1:9" ht="16.5" customHeight="1">
      <c r="A202" s="91" t="s">
        <v>433</v>
      </c>
      <c r="B202" s="94" t="s">
        <v>418</v>
      </c>
      <c r="C202" s="110">
        <f>+C203</f>
        <v>0</v>
      </c>
      <c r="D202" s="110">
        <f t="shared" si="54"/>
        <v>47470000</v>
      </c>
      <c r="E202" s="110">
        <f t="shared" si="54"/>
        <v>47470000</v>
      </c>
      <c r="F202" s="110">
        <f t="shared" si="54"/>
        <v>36638550</v>
      </c>
      <c r="G202" s="111">
        <f t="shared" si="54"/>
        <v>36634468</v>
      </c>
      <c r="H202" s="110">
        <f t="shared" si="54"/>
        <v>8945744</v>
      </c>
    </row>
    <row r="203" spans="1:9" ht="16.5" customHeight="1">
      <c r="A203" s="96" t="s">
        <v>435</v>
      </c>
      <c r="B203" s="147" t="s">
        <v>420</v>
      </c>
      <c r="C203" s="24">
        <f t="shared" ref="C203:H203" si="55">C204</f>
        <v>0</v>
      </c>
      <c r="D203" s="24">
        <f t="shared" si="55"/>
        <v>47470000</v>
      </c>
      <c r="E203" s="24">
        <f t="shared" si="55"/>
        <v>47470000</v>
      </c>
      <c r="F203" s="24">
        <f t="shared" si="55"/>
        <v>36638550</v>
      </c>
      <c r="G203" s="75">
        <f t="shared" si="55"/>
        <v>36634468</v>
      </c>
      <c r="H203" s="24">
        <f t="shared" si="55"/>
        <v>8945744</v>
      </c>
    </row>
    <row r="204" spans="1:9" ht="16.5" customHeight="1">
      <c r="A204" s="96" t="s">
        <v>437</v>
      </c>
      <c r="B204" s="147" t="s">
        <v>422</v>
      </c>
      <c r="C204" s="24">
        <f t="shared" ref="C204:H204" si="56">C206+C207+C208</f>
        <v>0</v>
      </c>
      <c r="D204" s="24">
        <f t="shared" si="56"/>
        <v>47470000</v>
      </c>
      <c r="E204" s="24">
        <f t="shared" si="56"/>
        <v>47470000</v>
      </c>
      <c r="F204" s="24">
        <f t="shared" si="56"/>
        <v>36638550</v>
      </c>
      <c r="G204" s="75">
        <f t="shared" si="56"/>
        <v>36634468</v>
      </c>
      <c r="H204" s="24">
        <f t="shared" si="56"/>
        <v>8945744</v>
      </c>
    </row>
    <row r="205" spans="1:9" ht="16.5" customHeight="1">
      <c r="A205" s="91" t="s">
        <v>439</v>
      </c>
      <c r="B205" s="147" t="s">
        <v>423</v>
      </c>
      <c r="C205" s="24">
        <f t="shared" ref="C205:H205" si="57">C206</f>
        <v>0</v>
      </c>
      <c r="D205" s="24">
        <f t="shared" si="57"/>
        <v>33828000</v>
      </c>
      <c r="E205" s="24">
        <f t="shared" si="57"/>
        <v>33828000</v>
      </c>
      <c r="F205" s="24">
        <f t="shared" si="57"/>
        <v>27957290</v>
      </c>
      <c r="G205" s="75">
        <f t="shared" si="57"/>
        <v>27957279</v>
      </c>
      <c r="H205" s="24">
        <f t="shared" si="57"/>
        <v>7153097</v>
      </c>
    </row>
    <row r="206" spans="1:9" ht="16.5" customHeight="1">
      <c r="A206" s="96" t="s">
        <v>441</v>
      </c>
      <c r="B206" s="148" t="s">
        <v>424</v>
      </c>
      <c r="C206" s="77"/>
      <c r="D206" s="72">
        <v>33828000</v>
      </c>
      <c r="E206" s="72">
        <v>33828000</v>
      </c>
      <c r="F206" s="72">
        <v>27957290</v>
      </c>
      <c r="G206" s="78">
        <f>27932808+24471</f>
        <v>27957279</v>
      </c>
      <c r="H206" s="72">
        <f>7148398+4699</f>
        <v>7153097</v>
      </c>
      <c r="I206" s="152"/>
    </row>
    <row r="207" spans="1:9" ht="16.5" customHeight="1">
      <c r="A207" s="96" t="s">
        <v>442</v>
      </c>
      <c r="B207" s="148" t="s">
        <v>425</v>
      </c>
      <c r="C207" s="77"/>
      <c r="D207" s="72">
        <v>13642000</v>
      </c>
      <c r="E207" s="72">
        <v>13642000</v>
      </c>
      <c r="F207" s="72">
        <v>8681260</v>
      </c>
      <c r="G207" s="78">
        <f>8663002+18258</f>
        <v>8681260</v>
      </c>
      <c r="H207" s="72">
        <v>1792647</v>
      </c>
    </row>
    <row r="208" spans="1:9" ht="16.5" customHeight="1">
      <c r="A208" s="96"/>
      <c r="B208" s="108" t="s">
        <v>426</v>
      </c>
      <c r="C208" s="77"/>
      <c r="D208" s="72"/>
      <c r="E208" s="72"/>
      <c r="F208" s="72"/>
      <c r="G208" s="102">
        <v>-4071</v>
      </c>
      <c r="H208" s="103"/>
    </row>
    <row r="209" spans="1:8" ht="45">
      <c r="A209" s="96" t="s">
        <v>209</v>
      </c>
      <c r="B209" s="149" t="s">
        <v>193</v>
      </c>
      <c r="C209" s="144">
        <f t="shared" ref="C209:H209" si="58">C214+C210</f>
        <v>0</v>
      </c>
      <c r="D209" s="144">
        <f t="shared" si="58"/>
        <v>0</v>
      </c>
      <c r="E209" s="144">
        <f t="shared" si="58"/>
        <v>0</v>
      </c>
      <c r="F209" s="144">
        <f t="shared" si="58"/>
        <v>0</v>
      </c>
      <c r="G209" s="143">
        <f t="shared" si="58"/>
        <v>0</v>
      </c>
      <c r="H209" s="144">
        <f t="shared" si="58"/>
        <v>0</v>
      </c>
    </row>
    <row r="210" spans="1:8">
      <c r="A210" s="96" t="s">
        <v>444</v>
      </c>
      <c r="B210" s="149" t="s">
        <v>428</v>
      </c>
      <c r="C210" s="144">
        <f t="shared" ref="C210:H210" si="59">C211+C212+C213</f>
        <v>0</v>
      </c>
      <c r="D210" s="144">
        <f t="shared" si="59"/>
        <v>0</v>
      </c>
      <c r="E210" s="144">
        <f t="shared" si="59"/>
        <v>0</v>
      </c>
      <c r="F210" s="144">
        <f t="shared" si="59"/>
        <v>0</v>
      </c>
      <c r="G210" s="143">
        <f t="shared" si="59"/>
        <v>0</v>
      </c>
      <c r="H210" s="144">
        <f t="shared" si="59"/>
        <v>0</v>
      </c>
    </row>
    <row r="211" spans="1:8">
      <c r="A211" s="96" t="s">
        <v>445</v>
      </c>
      <c r="B211" s="149" t="s">
        <v>430</v>
      </c>
      <c r="C211" s="144"/>
      <c r="D211" s="72"/>
      <c r="E211" s="72"/>
      <c r="F211" s="72"/>
      <c r="G211" s="143"/>
      <c r="H211" s="144"/>
    </row>
    <row r="212" spans="1:8">
      <c r="A212" s="96" t="s">
        <v>446</v>
      </c>
      <c r="B212" s="149" t="s">
        <v>432</v>
      </c>
      <c r="C212" s="144"/>
      <c r="D212" s="72"/>
      <c r="E212" s="72"/>
      <c r="F212" s="72"/>
      <c r="G212" s="143"/>
      <c r="H212" s="144"/>
    </row>
    <row r="213" spans="1:8">
      <c r="A213" s="96" t="s">
        <v>447</v>
      </c>
      <c r="B213" s="149" t="s">
        <v>434</v>
      </c>
      <c r="C213" s="144"/>
      <c r="D213" s="72"/>
      <c r="E213" s="72"/>
      <c r="F213" s="72"/>
      <c r="G213" s="143"/>
      <c r="H213" s="144"/>
    </row>
    <row r="214" spans="1:8" ht="30">
      <c r="A214" s="96" t="s">
        <v>448</v>
      </c>
      <c r="B214" s="149" t="s">
        <v>436</v>
      </c>
      <c r="C214" s="144">
        <f t="shared" ref="C214:H214" si="60">C215+C216+C217</f>
        <v>0</v>
      </c>
      <c r="D214" s="144">
        <f t="shared" si="60"/>
        <v>0</v>
      </c>
      <c r="E214" s="144">
        <f t="shared" si="60"/>
        <v>0</v>
      </c>
      <c r="F214" s="144">
        <f t="shared" si="60"/>
        <v>0</v>
      </c>
      <c r="G214" s="143">
        <f t="shared" si="60"/>
        <v>0</v>
      </c>
      <c r="H214" s="144">
        <f t="shared" si="60"/>
        <v>0</v>
      </c>
    </row>
    <row r="215" spans="1:8">
      <c r="A215" s="96" t="s">
        <v>449</v>
      </c>
      <c r="B215" s="150" t="s">
        <v>438</v>
      </c>
      <c r="C215" s="103"/>
      <c r="D215" s="72"/>
      <c r="E215" s="72"/>
      <c r="F215" s="72"/>
      <c r="G215" s="102"/>
      <c r="H215" s="103"/>
    </row>
    <row r="216" spans="1:8">
      <c r="A216" s="96" t="s">
        <v>451</v>
      </c>
      <c r="B216" s="150" t="s">
        <v>440</v>
      </c>
      <c r="C216" s="103"/>
      <c r="D216" s="72"/>
      <c r="E216" s="72"/>
      <c r="F216" s="72"/>
      <c r="G216" s="102"/>
      <c r="H216" s="103"/>
    </row>
    <row r="217" spans="1:8">
      <c r="A217" s="96" t="s">
        <v>453</v>
      </c>
      <c r="B217" s="150" t="s">
        <v>434</v>
      </c>
      <c r="C217" s="103"/>
      <c r="D217" s="72"/>
      <c r="E217" s="72"/>
      <c r="F217" s="72"/>
      <c r="G217" s="102"/>
      <c r="H217" s="103"/>
    </row>
    <row r="218" spans="1:8">
      <c r="A218" s="96" t="s">
        <v>454</v>
      </c>
      <c r="B218" s="149" t="s">
        <v>443</v>
      </c>
      <c r="C218" s="144">
        <f>C219</f>
        <v>0</v>
      </c>
      <c r="D218" s="144">
        <f t="shared" ref="D218:H219" si="61">D219</f>
        <v>0</v>
      </c>
      <c r="E218" s="144">
        <f t="shared" si="61"/>
        <v>0</v>
      </c>
      <c r="F218" s="144">
        <f t="shared" si="61"/>
        <v>0</v>
      </c>
      <c r="G218" s="143">
        <f t="shared" si="61"/>
        <v>0</v>
      </c>
      <c r="H218" s="144">
        <f t="shared" si="61"/>
        <v>0</v>
      </c>
    </row>
    <row r="219" spans="1:8">
      <c r="A219" s="96" t="s">
        <v>455</v>
      </c>
      <c r="B219" s="149" t="s">
        <v>187</v>
      </c>
      <c r="C219" s="144">
        <f>C220</f>
        <v>0</v>
      </c>
      <c r="D219" s="144">
        <f t="shared" si="61"/>
        <v>0</v>
      </c>
      <c r="E219" s="144">
        <f t="shared" si="61"/>
        <v>0</v>
      </c>
      <c r="F219" s="144">
        <f t="shared" si="61"/>
        <v>0</v>
      </c>
      <c r="G219" s="143">
        <f t="shared" si="61"/>
        <v>0</v>
      </c>
      <c r="H219" s="144">
        <f t="shared" si="61"/>
        <v>0</v>
      </c>
    </row>
    <row r="220" spans="1:8" ht="45">
      <c r="A220" s="96" t="s">
        <v>456</v>
      </c>
      <c r="B220" s="149" t="s">
        <v>193</v>
      </c>
      <c r="C220" s="144">
        <f t="shared" ref="C220:H220" si="62">C223</f>
        <v>0</v>
      </c>
      <c r="D220" s="144">
        <f t="shared" si="62"/>
        <v>0</v>
      </c>
      <c r="E220" s="144">
        <f t="shared" si="62"/>
        <v>0</v>
      </c>
      <c r="F220" s="144">
        <f t="shared" si="62"/>
        <v>0</v>
      </c>
      <c r="G220" s="143">
        <f t="shared" si="62"/>
        <v>0</v>
      </c>
      <c r="H220" s="144">
        <f t="shared" si="62"/>
        <v>0</v>
      </c>
    </row>
    <row r="221" spans="1:8">
      <c r="A221" s="96" t="s">
        <v>457</v>
      </c>
      <c r="B221" s="149" t="s">
        <v>204</v>
      </c>
      <c r="C221" s="144">
        <f t="shared" ref="C221:H226" si="63">C222</f>
        <v>0</v>
      </c>
      <c r="D221" s="144">
        <f t="shared" si="63"/>
        <v>0</v>
      </c>
      <c r="E221" s="144">
        <f t="shared" si="63"/>
        <v>0</v>
      </c>
      <c r="F221" s="144">
        <f t="shared" si="63"/>
        <v>0</v>
      </c>
      <c r="G221" s="143">
        <f t="shared" si="63"/>
        <v>0</v>
      </c>
      <c r="H221" s="144">
        <f t="shared" si="63"/>
        <v>0</v>
      </c>
    </row>
    <row r="222" spans="1:8">
      <c r="A222" s="96" t="s">
        <v>458</v>
      </c>
      <c r="B222" s="149" t="s">
        <v>187</v>
      </c>
      <c r="C222" s="144">
        <f t="shared" si="63"/>
        <v>0</v>
      </c>
      <c r="D222" s="144">
        <f t="shared" si="63"/>
        <v>0</v>
      </c>
      <c r="E222" s="144">
        <f t="shared" si="63"/>
        <v>0</v>
      </c>
      <c r="F222" s="144">
        <f t="shared" si="63"/>
        <v>0</v>
      </c>
      <c r="G222" s="143">
        <f t="shared" si="63"/>
        <v>0</v>
      </c>
      <c r="H222" s="144">
        <f t="shared" si="63"/>
        <v>0</v>
      </c>
    </row>
    <row r="223" spans="1:8" ht="45">
      <c r="A223" s="96" t="s">
        <v>459</v>
      </c>
      <c r="B223" s="150" t="s">
        <v>193</v>
      </c>
      <c r="C223" s="144">
        <f t="shared" si="63"/>
        <v>0</v>
      </c>
      <c r="D223" s="144">
        <f t="shared" si="63"/>
        <v>0</v>
      </c>
      <c r="E223" s="144">
        <f t="shared" si="63"/>
        <v>0</v>
      </c>
      <c r="F223" s="144">
        <f t="shared" si="63"/>
        <v>0</v>
      </c>
      <c r="G223" s="143">
        <f t="shared" si="63"/>
        <v>0</v>
      </c>
      <c r="H223" s="144">
        <f t="shared" si="63"/>
        <v>0</v>
      </c>
    </row>
    <row r="224" spans="1:8" ht="30">
      <c r="A224" s="96" t="s">
        <v>460</v>
      </c>
      <c r="B224" s="149" t="s">
        <v>436</v>
      </c>
      <c r="C224" s="144">
        <f t="shared" si="63"/>
        <v>0</v>
      </c>
      <c r="D224" s="144">
        <f t="shared" si="63"/>
        <v>0</v>
      </c>
      <c r="E224" s="144">
        <f t="shared" si="63"/>
        <v>0</v>
      </c>
      <c r="F224" s="144">
        <f t="shared" si="63"/>
        <v>0</v>
      </c>
      <c r="G224" s="143">
        <f t="shared" si="63"/>
        <v>0</v>
      </c>
      <c r="H224" s="144">
        <f t="shared" si="63"/>
        <v>0</v>
      </c>
    </row>
    <row r="225" spans="1:8">
      <c r="A225" s="96" t="s">
        <v>461</v>
      </c>
      <c r="B225" s="149" t="s">
        <v>440</v>
      </c>
      <c r="C225" s="144">
        <f t="shared" si="63"/>
        <v>0</v>
      </c>
      <c r="D225" s="144">
        <f t="shared" si="63"/>
        <v>0</v>
      </c>
      <c r="E225" s="144">
        <f t="shared" si="63"/>
        <v>0</v>
      </c>
      <c r="F225" s="144">
        <f t="shared" si="63"/>
        <v>0</v>
      </c>
      <c r="G225" s="143">
        <f t="shared" si="63"/>
        <v>0</v>
      </c>
      <c r="H225" s="144">
        <f t="shared" si="63"/>
        <v>0</v>
      </c>
    </row>
    <row r="226" spans="1:8">
      <c r="A226" s="96" t="s">
        <v>462</v>
      </c>
      <c r="B226" s="149" t="s">
        <v>450</v>
      </c>
      <c r="C226" s="144">
        <f t="shared" si="63"/>
        <v>0</v>
      </c>
      <c r="D226" s="144">
        <f t="shared" si="63"/>
        <v>0</v>
      </c>
      <c r="E226" s="144">
        <f t="shared" si="63"/>
        <v>0</v>
      </c>
      <c r="F226" s="144">
        <f t="shared" si="63"/>
        <v>0</v>
      </c>
      <c r="G226" s="143">
        <f t="shared" si="63"/>
        <v>0</v>
      </c>
      <c r="H226" s="144">
        <f t="shared" si="63"/>
        <v>0</v>
      </c>
    </row>
    <row r="227" spans="1:8">
      <c r="A227" s="96" t="s">
        <v>463</v>
      </c>
      <c r="B227" s="150" t="s">
        <v>452</v>
      </c>
      <c r="C227" s="103"/>
      <c r="D227" s="72"/>
      <c r="E227" s="72"/>
      <c r="F227" s="72"/>
      <c r="G227" s="102"/>
      <c r="H227" s="103"/>
    </row>
    <row r="228" spans="1:8" ht="15.75">
      <c r="A228" s="20"/>
      <c r="B228" s="151" t="s">
        <v>514</v>
      </c>
    </row>
    <row r="229" spans="1:8" ht="15.75">
      <c r="A229" s="158" t="s">
        <v>498</v>
      </c>
      <c r="B229" s="158"/>
    </row>
    <row r="230" spans="1:8">
      <c r="A230" s="21"/>
      <c r="B230" s="22"/>
    </row>
    <row r="231" spans="1:8" ht="15.75">
      <c r="A231" s="23"/>
      <c r="B231" s="14" t="s">
        <v>499</v>
      </c>
      <c r="D231" s="15" t="s">
        <v>500</v>
      </c>
    </row>
    <row r="232" spans="1:8">
      <c r="A232" s="21"/>
      <c r="B232" s="16" t="s">
        <v>501</v>
      </c>
      <c r="D232" s="16" t="s">
        <v>502</v>
      </c>
    </row>
    <row r="233" spans="1:8">
      <c r="D233" s="16"/>
    </row>
    <row r="234" spans="1:8">
      <c r="D234" s="16"/>
    </row>
    <row r="235" spans="1:8">
      <c r="D235" s="16"/>
    </row>
    <row r="236" spans="1:8">
      <c r="D236" s="17" t="s">
        <v>503</v>
      </c>
    </row>
    <row r="237" spans="1:8">
      <c r="D237" s="18" t="s">
        <v>504</v>
      </c>
    </row>
  </sheetData>
  <protectedRanges>
    <protectedRange sqref="B4:B5 C3:C5" name="Zonă1_1" securityDescriptor="O:WDG:WDD:(A;;CC;;;WD)"/>
    <protectedRange sqref="B3" name="Zonă1_1_1_1_1_1" securityDescriptor="O:WDG:WDD:(A;;CC;;;WD)"/>
    <protectedRange sqref="G40:H42 G129:H133 G64:H68 G83:H87 G59:H59 G114:H117 G37:H37 H39 G122:H127 H44 G72:H72" name="Zonă3_1"/>
    <protectedRange sqref="G35:H35" name="Zonă3_2_1"/>
    <protectedRange sqref="G102:H102" name="Zonă3_3_1"/>
    <protectedRange sqref="G97:H99" name="Zonă3_7_1"/>
    <protectedRange sqref="G158:H161" name="Zonă3_4_1"/>
    <protectedRange sqref="G39 G44" name="Zonă3_1_2"/>
  </protectedRanges>
  <mergeCells count="1">
    <mergeCell ref="A229:B229"/>
  </mergeCells>
  <printOptions horizontalCentered="1"/>
  <pageMargins left="0.35433070866141736" right="0.15748031496062992" top="0.19685039370078741" bottom="0.19685039370078741" header="0.15748031496062992" footer="0.15748031496062992"/>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2021-06-17T08:07:53Z</cp:lastPrinted>
  <dcterms:created xsi:type="dcterms:W3CDTF">2020-08-07T11:14:11Z</dcterms:created>
  <dcterms:modified xsi:type="dcterms:W3CDTF">2021-09-27T10:26:50Z</dcterms:modified>
</cp:coreProperties>
</file>